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DA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203_SO 203" sheetId="3" r:id="rId3"/>
  </sheets>
  <definedNames/>
  <calcPr/>
  <webPublishing/>
</workbook>
</file>

<file path=xl/sharedStrings.xml><?xml version="1.0" encoding="utf-8"?>
<sst xmlns="http://schemas.openxmlformats.org/spreadsheetml/2006/main" count="1356" uniqueCount="490">
  <si>
    <t>Firma: Pontex, spol. s r.o.</t>
  </si>
  <si>
    <t>Rekapitulace ceny</t>
  </si>
  <si>
    <t>Stavba: 1909700_SO 203 - Nymburk – 3 lávky na Valech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</si>
  <si>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</si>
  <si>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</si>
  <si>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</si>
  <si>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</si>
  <si>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</si>
  <si>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</si>
  <si>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</si>
  <si>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</si>
  <si>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</si>
  <si>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</si>
  <si>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</si>
  <si>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</si>
  <si>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1909700_SO 203</t>
  </si>
  <si>
    <t>Nymburk – 3 lávky na Valech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</si>
  <si>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</si>
  <si>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</si>
  <si>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</si>
  <si>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</si>
  <si>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</si>
  <si>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</si>
  <si>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</si>
  <si>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</si>
  <si>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</si>
  <si>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</si>
  <si>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</si>
  <si>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</si>
  <si>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</si>
  <si>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</si>
  <si>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</si>
  <si>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</si>
  <si>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</si>
  <si>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</si>
  <si>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</si>
  <si>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</si>
  <si>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</si>
  <si>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</si>
  <si>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</si>
  <si>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</si>
  <si>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</si>
  <si>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</si>
  <si>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</si>
  <si>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</si>
  <si>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</si>
  <si>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</si>
  <si>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000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</si>
  <si>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</si>
  <si>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</si>
  <si>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</si>
  <si>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</si>
  <si>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</si>
  <si>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</si>
  <si>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</si>
  <si>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</si>
  <si>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</si>
  <si>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</si>
  <si>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Pro SO203 
1=1,000 [A]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</si>
  <si>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</si>
  <si>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</si>
  <si>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</si>
  <si>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</si>
  <si>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</si>
  <si>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2022_OTSKP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</si>
  <si>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</si>
  <si>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</si>
  <si>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</si>
  <si>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</si>
  <si>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</si>
  <si>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pasportizace objektů a komunikace v okolí stavby</t>
  </si>
  <si>
    <t>02720</t>
  </si>
  <si>
    <t>POMOC PRÁCE ZŘÍZ NEBO ZAJIŠŤ REGULACI A OCHRANU DOPRAVY</t>
  </si>
  <si>
    <t>Položka zahrnuje dopravně inženýrská opatření v průběhu celé stavby (dle schváleného plánu ZOV a vyjádření DI PČR), zahrnuje osazení, přesuny a odvoz 
provizorního dopravního značení. Zahrnuje dočasné dopravní značení, dopravní zařízení (např. zvětšené i základní svislé značky, vodorovné značení z fólie, citybloky, provizorní betonová a ocelová svodidla, ochranná zábradlí, světelné výstražné zařízení atd.- viz příloha TZ), oplocení a všechny související práce po dobu trvání stavby Součástí položky je i údržba a péče o dopravně inženýrská opatření v průběhu celé stavby. 
Součástí položky je vyřízení DIR včetně jeho projednání.</t>
  </si>
  <si>
    <t>7</t>
  </si>
  <si>
    <t>02730</t>
  </si>
  <si>
    <t>POMOC PRÁCE ZŘÍZ NEBO ZAJIŠŤ OCHRANU INŽENÝRSKÝCH SÍTÍ</t>
  </si>
  <si>
    <t>Vytýčení inženýrských sítí před demolicí a zajištění ochrany všech stávajících vedení sítí po dobu stavby 
- vč. případných přípomocí a jiných prací dle požadavků správců sítí 
- pro SO 201 : vč. ochrany sloupů VO v předpolí OP2 a ochrany vyvěšením (nebo přeložením) kabelů VO 
- pro SO 202 : vč. ochrany vyvěšením (nebo přeložením) kabelu VO 
- pro SO 203 : vč. ochrany (stabilizace) sloupu VO v předpolí OP2 a ochrany vyvěšením (nebo přeložením) kabelu VO</t>
  </si>
  <si>
    <t>8</t>
  </si>
  <si>
    <t>02910</t>
  </si>
  <si>
    <t>A</t>
  </si>
  <si>
    <t>OSTATNÍ POŽADAVKY - ZEMĚMĚŘIČSKÁ MĚŘENÍ</t>
  </si>
  <si>
    <t>vytyčení stávajících IS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</si>
  <si>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</si>
  <si>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</si>
  <si>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</si>
  <si>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</si>
  <si>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</si>
  <si>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</si>
  <si>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</si>
  <si>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</si>
  <si>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technické předpisy (betonáž, prefabrikáty, izolace, PKO apod.)</t>
  </si>
  <si>
    <t>12</t>
  </si>
  <si>
    <t>VTD prefabrikátů</t>
  </si>
  <si>
    <t>13</t>
  </si>
  <si>
    <t>C</t>
  </si>
  <si>
    <t>plán sledování a údržby mostu</t>
  </si>
  <si>
    <t>14</t>
  </si>
  <si>
    <t>029412</t>
  </si>
  <si>
    <t>OSTATNÍ POŽADAVKY - VYPRACOVÁNÍ MOSTNÍHO LISTU</t>
  </si>
  <si>
    <t>15</t>
  </si>
  <si>
    <t>02943</t>
  </si>
  <si>
    <t>OSTATNÍ POŽADAVKY - VYPRACOVÁNÍ RDS</t>
  </si>
  <si>
    <t>RDS-Z-PDS - pro celou stavbu</t>
  </si>
  <si>
    <t>16</t>
  </si>
  <si>
    <t>02944</t>
  </si>
  <si>
    <t>OSTAT POŽADAVKY - DOKUMENTACE SKUTEČ PROVEDENÍ V DIGIT FORMĚ</t>
  </si>
  <si>
    <t>skutečného provedení stavby</t>
  </si>
  <si>
    <t>17</t>
  </si>
  <si>
    <t>02946</t>
  </si>
  <si>
    <t>OSTAT POŽADAVKY - FOTODOKUMENTACE</t>
  </si>
  <si>
    <t>Provedení pasportizace okolních obytných objektů před samotnou demolicí 
- včetně zdokumentování stávajícího stavu během demolice a pasportizace přilehlých ploch, okolí a konstrukcí</t>
  </si>
  <si>
    <t>18</t>
  </si>
  <si>
    <t>02950</t>
  </si>
  <si>
    <t>OSTATNÍ POŽADAVKY - POSUDKY, KONTROLY, REVIZNÍ ZPRÁVY</t>
  </si>
  <si>
    <t>Povodňový a havarijní plán</t>
  </si>
  <si>
    <t>19</t>
  </si>
  <si>
    <t>02953</t>
  </si>
  <si>
    <t>OSTATNÍ POŽADAVKY - HLAVNÍ MOSTNÍ PROHLÍDKA</t>
  </si>
  <si>
    <t>1. HMP vč.zpřístupnění</t>
  </si>
  <si>
    <t>20</t>
  </si>
  <si>
    <t>02960</t>
  </si>
  <si>
    <t>OSTATNÍ POŽADAVKY - ODBORNÝ DOZOR</t>
  </si>
  <si>
    <t>Technicko inženýrská činnost projektanta</t>
  </si>
  <si>
    <t>21</t>
  </si>
  <si>
    <t>029611</t>
  </si>
  <si>
    <t>HOD</t>
  </si>
  <si>
    <t>arboristický specialista</t>
  </si>
  <si>
    <t>22</t>
  </si>
  <si>
    <t>02991</t>
  </si>
  <si>
    <t>OSTATNÍ POŽADAVKY - INFORMAČNÍ TABULE</t>
  </si>
  <si>
    <t>Označení stavby dle směrnic investora</t>
  </si>
  <si>
    <t>Pro SO203 
1=1,000 [A] 
A*2=2,000 [B]</t>
  </si>
  <si>
    <t>23</t>
  </si>
  <si>
    <t>03100</t>
  </si>
  <si>
    <t>ZAŘÍZENÍ STAVENIŠTĚ - ZŘÍZENÍ, PROVOZ, DEMONTÁŽ</t>
  </si>
  <si>
    <t>Vč.oplocení staveniště, proviz. zábradlí apod. 
Vč. případného nájmu pozemku, vč. provizorních komunikací a případných záborů 
Vč. buňkoviště, toalet a dalšího zařízení nezbytného pro provoz a řízení stavby po celou dobu její výstavby</t>
  </si>
  <si>
    <t>24</t>
  </si>
  <si>
    <t>03999R</t>
  </si>
  <si>
    <t>PŘÍPLATEK ZA PRÁCE MALÉHO ROZSAHU</t>
  </si>
  <si>
    <t>Odhad 
- zahrnuje zvýšené náklady spojené s provedením prací, u nichž vlivem malého rozsahu náklady na dopravu, zajištění stroj.vybavení a pod. neobvykle navyšují jednotkovou cenu</t>
  </si>
  <si>
    <t>Ostatní konstrukce a práce</t>
  </si>
  <si>
    <t>25</t>
  </si>
  <si>
    <t>94490</t>
  </si>
  <si>
    <t>OCHRANNÁ KONSTRUKCE</t>
  </si>
  <si>
    <t>M2</t>
  </si>
  <si>
    <t>Ochrana vodního toku pod mostem - konstrukce pro zachycení materiálu, produktů a médií během výstavby 
- vč. nutného odklízení materiálu v průběhu celé výstavby</t>
  </si>
  <si>
    <t>Pro SO203 
25*(1)=25,000 [A]</t>
  </si>
  <si>
    <t>SO 203</t>
  </si>
  <si>
    <t>Most U Katovny přes Velké Valy, Nymburk NB-12</t>
  </si>
  <si>
    <t xml:space="preserve">  SO 203</t>
  </si>
  <si>
    <t>014132</t>
  </si>
  <si>
    <t>POPLATKY ZA SKLÁDKU TYP S-NO (NEBEZPEČNÝ ODPAD)</t>
  </si>
  <si>
    <t>T</t>
  </si>
  <si>
    <t>suť ze živičných vozovkových vrstev (viz pol. 113138)</t>
  </si>
  <si>
    <t>113138 
0,740*2,4=1,776 [A]</t>
  </si>
  <si>
    <t>015111</t>
  </si>
  <si>
    <t>POPLATKY ZA LIKVIDACŮ ODPADŮ NEKONTAMINOVANÝCH - 17 05 04 VYTĚŽENÉ ZEMINY A HORNINY - I. TŘÍDA TĚŽITELNOSTI</t>
  </si>
  <si>
    <t>Z odkopávek, prokopávek, vykopávek a hloubení 
- odhad</t>
  </si>
  <si>
    <t>131738+122738+123738+124738 
(37,728+4,725+5,023+0,696)*2,0=96,344 [A]</t>
  </si>
  <si>
    <t>XXX</t>
  </si>
  <si>
    <t>poplatek za nános z vodoteče (viz položka 12960.XXX): 
17,424 [m3]*2,0 [t/m3]=34,848 [A] 
poplatek za materiál z hráze (viz položka 131738.XXX): 
97,398 [m3]*2,0 [t/m3]=194,796 [B] 
poplatek za materiál z krajnic (viz položka 123738.XXX) 
47,768 [m3]*2,0 [t/m3]=95,536 [C] 
Celkem:  
A+B+C=325,180 [D]</t>
  </si>
  <si>
    <t>015120</t>
  </si>
  <si>
    <t>POPLATKY ZA LIKVIDACŮ ODPADŮ NEKONTAMINOVANÝCH - 17 01 02 STAVEBNÍ A DEMOLIČNÍ SUŤ (CIHLY)</t>
  </si>
  <si>
    <t>Cihly</t>
  </si>
  <si>
    <t>966148 
0,693*1,8=1,247 [A]</t>
  </si>
  <si>
    <t>015140</t>
  </si>
  <si>
    <t>MP</t>
  </si>
  <si>
    <t>POPLATKY ZA LIKVIDACŮ ODPADŮ NEKONTAMINOVANÝCH - 17 01 01 BETON Z DEMOLIC OBJEKTŮ, ZÁKLADŮ TV</t>
  </si>
  <si>
    <t>Z vrtů pro mikropiloty skrz stávající základy a opěry + dlažba u OP1 
- odhad</t>
  </si>
  <si>
    <t>26195+113188 
13,240*(3,14*(0,150*0,150))*2,3+0,909*2,0=3,969 [A]</t>
  </si>
  <si>
    <t>015141R</t>
  </si>
  <si>
    <t>POPLATKY ZA LIKVIDACŮ ODPADŮ NEKONTAMINOVANÝCH - 17 01 01 ARMOVANÝ BETON Z DEMOLIC OBJEKTŮ, ZÁKLADŮ TV</t>
  </si>
  <si>
    <t>2019_OTSKP</t>
  </si>
  <si>
    <t>Opěry a křídla 
- odhad</t>
  </si>
  <si>
    <t>966168 
11,090*2,5=27,725 [A]</t>
  </si>
  <si>
    <t>015160</t>
  </si>
  <si>
    <t>b</t>
  </si>
  <si>
    <t>POPLATKY ZA LIKVIDACI ODPADŮ NEKONTAMINOVANÝCH - 02 01 03  SMÝCENÉ STROMY A KEŘE</t>
  </si>
  <si>
    <t>112028.b 
2,0 [m3]*0,7 [t/m3]=1,400 [A]</t>
  </si>
  <si>
    <t>015330</t>
  </si>
  <si>
    <t>POPLATKY ZA LIKVIDACŮ ODPADŮ NEKONTAMINOVANÝCH - 17 05 04 KAMENNÁ SUŤ</t>
  </si>
  <si>
    <t>Z vrtů pro mikropiloty do skalního podloží 
- odhad</t>
  </si>
  <si>
    <t>26175 
16,352*(3,14*(0,150*0,150))*2,6=3,004 [A] 
A*0,65=1,953 [B]</t>
  </si>
  <si>
    <t>štěrkodrť z provizorní komunikace</t>
  </si>
  <si>
    <t>(31,150 [m3]+68,500 [m3])*1,9 [t/m3]=189,335 [A]</t>
  </si>
  <si>
    <t>015670R</t>
  </si>
  <si>
    <t>POPLATKY ZA LIKVIDACŮ ODPADŮ NEBEZPEČNÝCH - 17 01 06* KONTAMINOVANÁ KAMENNÁ SUŤ A BETONY Z DEMOLIC</t>
  </si>
  <si>
    <t>Z vrtů pro mikropiloty 
- odhad</t>
  </si>
  <si>
    <t>26185 
16,352*(3,14*(0,150*0,150))*2,6=3,004 [A] 
A*0,35=1,051 [B]</t>
  </si>
  <si>
    <t>Zemní práce</t>
  </si>
  <si>
    <t>111208</t>
  </si>
  <si>
    <t>ODSTRANĚNÍ KŘOVIN S ODVOZEM DO 20KM</t>
  </si>
  <si>
    <t>Odhad 
- vč. likvidace a veškerých poplatků a nákladů</t>
  </si>
  <si>
    <t>(10,000+6,000+6,000+3,000)*1,2=30,000 [A]</t>
  </si>
  <si>
    <t>112028</t>
  </si>
  <si>
    <t>a</t>
  </si>
  <si>
    <t>KÁCENÍ STROMŮ D KMENE DO 0,9M S ODSTRANĚNÍM PAŘEZŮ, ODVOZ DO 20KM</t>
  </si>
  <si>
    <t>- kompletní práce vč. veškerých poplatků a finančních nákladů</t>
  </si>
  <si>
    <t>3=3,000 [A]</t>
  </si>
  <si>
    <t>2=2,000 [A]</t>
  </si>
  <si>
    <t>11242</t>
  </si>
  <si>
    <t>ÚPRAVA STROMŮ D DO 0,9M ŘEZEM VĚTVÍ</t>
  </si>
  <si>
    <t>úprava koruny stromů 
(kolize při osazení nosné konstrukce)</t>
  </si>
  <si>
    <t>113138</t>
  </si>
  <si>
    <t>ODSTRANĚNÍ KRYTU ZPEVNĚNÝCH PLOCH S ASFALT POJIVEM, ODVOZ DO 20KM</t>
  </si>
  <si>
    <t>M3</t>
  </si>
  <si>
    <t>Stávající vrstva u OP2 
- odhad</t>
  </si>
  <si>
    <t>8,226m2*0,090=0,740 [A]</t>
  </si>
  <si>
    <t>113168</t>
  </si>
  <si>
    <t>ODSTRANĚNÍ KRYTU ZPEVNĚNÝCH PLOCH ZE SILNIČNÍCH DÍLCŮ, ODVOZ DO 20KM</t>
  </si>
  <si>
    <t>včetně odvozu na objednatelem stanovené místo</t>
  </si>
  <si>
    <t>453,920*0,200=90,784 [A]</t>
  </si>
  <si>
    <t>113188</t>
  </si>
  <si>
    <t>ODSTRANĚNÍ KRYTU ZPEVNĚNÝCH PLOCH Z DLAŽDIC, ODVOZ DO 20KM</t>
  </si>
  <si>
    <t>Stávající dlažba u OP1 
- odhad</t>
  </si>
  <si>
    <t>9,092m2*0,100=0,909 [A]</t>
  </si>
  <si>
    <t>11527</t>
  </si>
  <si>
    <t>PŘEV VOD NA POVRCHU POTR DN DO 1000MM NEBO ŽLAB R.O. DO 3,6M</t>
  </si>
  <si>
    <t>M</t>
  </si>
  <si>
    <t>2x roura DN 1000 mm</t>
  </si>
  <si>
    <t>2*10,0 [m]=20,000 [A] 
viz PD výkres C3.5 "Provizorní komunikace - řezy"</t>
  </si>
  <si>
    <t>12110</t>
  </si>
  <si>
    <t>SEJMUTÍ ORNICE NEBO LESNÍ PŮDY</t>
  </si>
  <si>
    <t>Pro zpětné použití 
- složení v blízkosti stavby 
- odhad</t>
  </si>
  <si>
    <t>(10,000+6,000+6,000+3,000)*1,2*0,200=6,000 [A]</t>
  </si>
  <si>
    <t>sejmutí ornice v tl. 200 mm s odvozem na meziskládku 
(v místě provizorní komunikace)</t>
  </si>
  <si>
    <t>650,0 [m2]*0,200 [m]=130,000 [A]</t>
  </si>
  <si>
    <t>PN</t>
  </si>
  <si>
    <t>17120</t>
  </si>
  <si>
    <t>XXa</t>
  </si>
  <si>
    <t>ULOŽENÍ SYPANINY DO NÁSYPŮ A NA SKLÁDKY BEZ ZHUTNĚNÍ</t>
  </si>
  <si>
    <t>uložení sejmuté ornice na meziskládku</t>
  </si>
  <si>
    <t>122738</t>
  </si>
  <si>
    <t>ODKOPÁVKY A PROKOPÁVKY OBECNÉ TŘ. I, ODVOZ DO 20KM</t>
  </si>
  <si>
    <t>Odkopávky svahů 
- odhad</t>
  </si>
  <si>
    <t>OP1 
0,625m2 (z podélného řezu)*3,000=1,875 [A] 
OP2 
0,950m2 (z podélného řezu)*3,000=2,850 [B] 
Celkem 
A+B=4,725 [C]</t>
  </si>
  <si>
    <t>123738</t>
  </si>
  <si>
    <t>ODKOP PRO SPOD STAVBU SILNIC A ŽELEZNIC TŘ. I, ODVOZ DO 20KM</t>
  </si>
  <si>
    <t>Odkop pod upravovanou komunikací 
- před a nad přechodovými oblastmi 
- odhad</t>
  </si>
  <si>
    <t>O1 
9,092m2*(0,040+0,250)=2,637 [A] 
O2 
8,226m2*(0,040+0,250)=2,386 [B] 
Celkem 
A+B=5,023 [C]</t>
  </si>
  <si>
    <t>odstranění vrstvy ŠDA (obě vrstvy) a krajnice</t>
  </si>
  <si>
    <t>KRAJNICE: 
72,60 [m]*0,225 [m2]=16,335 [A] 
75,70 [m]*0,225 [m2]=17,033 [B] 
64,0 [m]*0,225 [m2]=14,400 [C] 
Celkem:  
A+B+C=47,768 [D] 
vrstva ŠDA tl. 50 mm: 
623,0 [m2]*0,050 [m]=31,150 [E] 
vrstva ŠDA tl.100 mm: 
685,0 [m2]*0,100 [m]=68,500 [F] 
Celkem krajnice a vrstvy ŠDA: D+E+F=147,418 [G]</t>
  </si>
  <si>
    <t>XXc</t>
  </si>
  <si>
    <t>26</t>
  </si>
  <si>
    <t>124738</t>
  </si>
  <si>
    <t>VYKOPÁVKY PRO KORYTA VODOTEČÍ TŘ. I, ODVOZ DO 20KM</t>
  </si>
  <si>
    <t>Úprava stávajícího dna 
- odhad</t>
  </si>
  <si>
    <t>0,232*3,000=0,696 [A]</t>
  </si>
  <si>
    <t>27</t>
  </si>
  <si>
    <t>12573</t>
  </si>
  <si>
    <t>VYKOPÁVKY ZE ZEMNÍKŮ A SKLÁDEK TŘ. I</t>
  </si>
  <si>
    <t>naložení ornice na meziskládce a zpětný odvoz na stavbu</t>
  </si>
  <si>
    <t>28</t>
  </si>
  <si>
    <t>12960</t>
  </si>
  <si>
    <t>ČIŠTĚNÍ VODOTEČÍ A MELIORAČ KANÁLŮ OD NÁNOSŮ</t>
  </si>
  <si>
    <t>nános v tl.150 mm (ODHAD)</t>
  </si>
  <si>
    <t>10,560 [m]*11,0 [m]*0,150 [m]=17,424 [A]</t>
  </si>
  <si>
    <t>29</t>
  </si>
  <si>
    <t>131738</t>
  </si>
  <si>
    <t>HLOUBENÍ JAM ZAPAŽ I NEPAŽ TŘ. I, ODVOZ DO 20KM</t>
  </si>
  <si>
    <t>Přechodové oblasti 
- odhad</t>
  </si>
  <si>
    <t>OP1 
11,918m2*((1,938-0,390+1,850-0,390)/2)/2=8,962 [A] 
3,716m2*((1,938-0,390+1,850-0,390)/2)/2=2,794 [B] 
1,356m2*((1,938-0,390+1,850-0,390)/2)/2=1,020 [C] 
(6,334*((1,938-0,390+1,850-0,390)/2))výkop-(1,000*1,310*2,259)opěry=6,567 [D] 
A+B+C+D=19,343 [E] 
OP2 
7,753m2*((1,780-0,390+1,816-0,390)/2)/2=5,458 [F] 
2,066m2*((1,780-0,390+1,816-0,390)/2)/2=1,454 [G] 
(10,126*((1,780-0,390+1,816-0,390)/2))výkop-(1,000*1,262*2,206)opěry=11,473 [H] 
F+G+H=18,385 [I] 
Celkem 
E+I=37,728 [J]</t>
  </si>
  <si>
    <t>30</t>
  </si>
  <si>
    <t>Těleso hráze - odstranění</t>
  </si>
  <si>
    <t>11,595 [m2]*8,400 [m]=97,398 [A]</t>
  </si>
  <si>
    <t>31</t>
  </si>
  <si>
    <t>XXb</t>
  </si>
  <si>
    <t>32</t>
  </si>
  <si>
    <t>17180</t>
  </si>
  <si>
    <t>ULOŽENÍ SYPANINY DO NÁSYPŮ Z NAKUPOVANÝCH MATERIÁLŮ</t>
  </si>
  <si>
    <t>Dosypání terénu 
- odhad</t>
  </si>
  <si>
    <t>(10,000+6,000+6,000+3,000)*1,2*0,300=9,000 [A]</t>
  </si>
  <si>
    <t>33</t>
  </si>
  <si>
    <t>17380</t>
  </si>
  <si>
    <t>ZEMNÍ KRAJNICE A DOSYPÁVKY Z NAKUPOVANÝCH MATERIÁLŮ</t>
  </si>
  <si>
    <t>krajnice provizorní komunikace</t>
  </si>
  <si>
    <t>72,60 [m]*0,225 [m2]=16,335 [A] 
75,70 [m]*0,225 [m2]=17,033 [B] 
64,0 [m]*0,225 [m2]=14,400 [C] 
Celkem:  
A+B+C=47,768 [D]</t>
  </si>
  <si>
    <t>34</t>
  </si>
  <si>
    <t>17780</t>
  </si>
  <si>
    <t>ZEMNÍ HRÁZKY Z NAKUPOVANÝCH MATERIÁLŮ</t>
  </si>
  <si>
    <t>Těleso hráze - zřízení</t>
  </si>
  <si>
    <t>35</t>
  </si>
  <si>
    <t>18010</t>
  </si>
  <si>
    <t>VŠEOBECNÉ ÚPRAVY ZASTAVĚNÉHO ÚZEMÍ</t>
  </si>
  <si>
    <t>Konečná úprava břehů řešena ve spolupráci s odborem životního prostředí MÚ Nymburk 
- odhad</t>
  </si>
  <si>
    <t>36</t>
  </si>
  <si>
    <t>18110</t>
  </si>
  <si>
    <t>ÚPRAVA PLÁNĚ SE ZHUTNĚNÍM V HORNINĚ TŘ. I</t>
  </si>
  <si>
    <t>Požadovaná únosnost zemní pláně je min.: 
 Edef=30 MPa ..... chodník 
 Edef=45 MPa ..... provizorní komunikace 
komunikace se provedou v souladu s TP170 MD</t>
  </si>
  <si>
    <t>chodník přechodové oblasti: 
9,092m2+8,226m2=17,318 [A] 
provizorní komunikace: 
623,0 [m2]*1,1=685,300 [B] ..... viz položka 56332 
Celkem:  
      A+B=702,618 [C]</t>
  </si>
  <si>
    <t>37</t>
  </si>
  <si>
    <t>18223</t>
  </si>
  <si>
    <t>ROZPROSTŘENÍ ORNICE VE SVAHU V TL DO 0,20M</t>
  </si>
  <si>
    <t>Ohumusování 
- odhad</t>
  </si>
  <si>
    <t>38</t>
  </si>
  <si>
    <t>navazuje na položku 12573.XXX</t>
  </si>
  <si>
    <t>650,0 [m2]*0,200 =130,000 [A]</t>
  </si>
  <si>
    <t>39</t>
  </si>
  <si>
    <t>18233</t>
  </si>
  <si>
    <t>ROZPROSTŘENÍ ORNICE V ROVINĚ V TL DO 0,20M</t>
  </si>
  <si>
    <t>650,0 [m2]*0,800 =520,000 [A]</t>
  </si>
  <si>
    <t>40</t>
  </si>
  <si>
    <t>18242</t>
  </si>
  <si>
    <t>ZALOŽENÍ TRÁVNÍKU HYDROOSEVEM NA ORNICI</t>
  </si>
  <si>
    <t>Zatravnění 
- odhad</t>
  </si>
  <si>
    <t>41</t>
  </si>
  <si>
    <t>plocha po provizorní komunikaci</t>
  </si>
  <si>
    <t>650,0 [m2]=650,000 [A]</t>
  </si>
  <si>
    <t>42</t>
  </si>
  <si>
    <t>184B24</t>
  </si>
  <si>
    <t>VYSAZOVÁNÍ STROMŮ LISTNATÝCH V KONTEJNERU OBVOD KMENE DO 14CM, PODCHOZÍ VÝŠ MIN 2,2M</t>
  </si>
  <si>
    <t>konkrétní druh bude upřesněn vyjádřením NPÚ</t>
  </si>
  <si>
    <t>Základy</t>
  </si>
  <si>
    <t>43</t>
  </si>
  <si>
    <t>21461</t>
  </si>
  <si>
    <t>SEPARAČNÍ GEOTEXTILIE</t>
  </si>
  <si>
    <t>Ochrana zasypaných částí ŽB konstrukcí 
- ochranná geotextilie</t>
  </si>
  <si>
    <t>OP1 
Křídla - rub 
(0,500*0,693+1,000*0,750/2+0,500*0,750+1,500*0,500)+(0,500*0,738+1,000*0,750/2+0,500*0,750+1,500*0,500)=3,716 [A] 
Křídla - líc 
(1,369m2+1,505m2)*2=5,748 [B] 
Křídla - hrana 
(0,476+1,250+0,693)*0,250*2=1,210 [C] 
Opěra - rub 
1,852*2,500=4,630 [D] 
Opěra - líc 
(0,529+0,794)*3,000=3,969 [E] 
Opěra - hrana 
(0,507+0,670)m2*2=2,354 [F] 
Celkem OP1 
A+B+C+D+E+F=21,627 [G] 
OP2 
Křídla - rub 
(0,500*0,483+1,000*0,750/2+0,500*0,750+1,500*0,500+1,500*0,146/2)+(0,500*0,442+1,000*0,750/2+0,500*0,750+1,500*0,500+1,500*0,146/2)=3,682 [H] 
Křídla - líc 
(1,117m2)*2+(1,453m2)*2=5,140 [I] 
Křídla - hrana 
(0,500+1,250+0,483+0,500+1,250+0,442)*0,250=1,106 [J] 
Opěra - rub 
(1,862+1,817)/2*2,500=4,599 [K] 
Opěra - líc 
(0,430+0,771)*3,000=3,603 [L] 
Opěra - hrana 
(0,410+0,619)m2*2=2,058 [M] 
Celkem OP2 
H+I+J+K+L+M=20,188 [N] 
Ostatní 
Deska 
2,675m2*2=5,350 [O] 
SUMA 
G+N+O=47,165 [P]</t>
  </si>
  <si>
    <t>44</t>
  </si>
  <si>
    <t>22695R</t>
  </si>
  <si>
    <t>ZÁPOROVÉ PAŽENÍ DOČASNÉ (VIDITELNÁ PLOCHA)</t>
  </si>
  <si>
    <t>Počítáno z viditelné plochy pažení 
- kompletní provedení 
- položka zahrnuje osazení pažin bez ohledu na druh, jejich opotřebení a jejich odstranění 
- v místě opěry OP2 vpravo u zděného plotu</t>
  </si>
  <si>
    <t>(2,782*((3,06+1,780)/2))+(1,218*1,780/2)=7,816 [A]</t>
  </si>
  <si>
    <t>45</t>
  </si>
  <si>
    <t>227831</t>
  </si>
  <si>
    <t>Z</t>
  </si>
  <si>
    <t>MIKROPILOTY KOMPLET D DO 150MM NA POVRCHU</t>
  </si>
  <si>
    <t>Trubka piloty ocelová pr. 108/12 mm z oceli S 235-JR 
- v dolní kořenové části perforovaná a opatřená manžetou 
- vytažena 0,25 m do základu 
- opatřena přivařeným ocelovým prstencem pr. 250/20 mm (alt. čtvercovou deskou) 
- předpokládaný průměr kořene min. 300 mm z betonu C25/30–XA1 
- délka kořene na celou výšku mikropiloty, tj. 3,75/4,25 m 
- minimální požadovávána únosnost mikropiloty 400 kN (přední tlačená) a 200 kN (zadní tažená) 
- provádění mikropilot dle TKP SPK MD 29</t>
  </si>
  <si>
    <t>OP1 
(4,200+2,0)*2=12,400 [A] 
(4,200+2,0)*2=12,400 [B] 
OP2 
(4,200+2,0)*2=12,400 [C] 
(4,200+2,0)*2=12,400 [D] 
Celkem 
A+B+C+D=49,600 [E]</t>
  </si>
  <si>
    <t>46</t>
  </si>
  <si>
    <t>26185</t>
  </si>
  <si>
    <t>VRT PRO KOTV, INJEK, MIKROPIL NA POVR TŘ III A IV D DO 300MM</t>
  </si>
  <si>
    <t>Vrty pro mikropiloty skrz skalní podloží 
- odhad</t>
  </si>
  <si>
    <t>OP1 
2,044*2+2,044*2=8,176 [A] 
OP2 
2,044*2+2,044*2=8,176 [B] 
Celkem 
A+B=16,352 [C]</t>
  </si>
  <si>
    <t>47</t>
  </si>
  <si>
    <t>26195</t>
  </si>
  <si>
    <t>VRTY PRO KOTV, INJEKT, MIKROPIL NA POVR TŘ V A VI D DO 300MM</t>
  </si>
  <si>
    <t>Vrty pro mikropiloty skrz stávající základy 
- odhad</t>
  </si>
  <si>
    <t>OP1 
(1,655+2,0)*2+(1,655+2,0)*2=14,620 [A] 
OP2 
(1,655+2,0)*2+(1,655+2,0)*2=14,620 [B] 
Celkem 
A+B=29,240 [C]</t>
  </si>
  <si>
    <t>48</t>
  </si>
  <si>
    <t>28997D</t>
  </si>
  <si>
    <t>OPLÁŠTĚNÍ (ZPEVNĚNÍ) Z GEOTEXTILIE DO 400G/M2</t>
  </si>
  <si>
    <t>separační geotextilie  
 - na dně koryta pod hrází 
 - pod provizorní komunikací a pracovní plošinou</t>
  </si>
  <si>
    <t>dno koryta: 
10,560 [m]*11,0 [m]=116,160 [A] 
provizorní komunikace: 
623,0 [m2]*1,1=685,300 [B] ..... viz položka 56332 
Celkem:  
       A+B=801,460 [C]</t>
  </si>
  <si>
    <t>Svislé konstrukce</t>
  </si>
  <si>
    <t>49</t>
  </si>
  <si>
    <t>333325</t>
  </si>
  <si>
    <t>MOSTNÍ OPĚRY A KŘÍDLA ZE ŽELEZOVÉHO BETONU DO C30/37</t>
  </si>
  <si>
    <t>Opěry masivní železobetonové z betonu C30/37–XA1,XD3,XF4 
- založením na mikropilotách vetknutých do dříku 
- vč. opatření zasypaných částí izolačním nátěrem 1xALP+2xALN 
- vč. vyznačen letopočet výstavby lávky a loga zhotovitele na líci opěry OP2 otiskem matrice do betonu dle VL4 det. 209.01</t>
  </si>
  <si>
    <t>OP1 - dřík 
3,000*0,650*1,400=2,730 [A] 
Plenta OP1 
0,120*0,400*0,460*2=0,044 [B] 
Závěrná zídka OP1 
3,000*0,250*0,460=0,345 [C] 
Křídla OP1 - zavěšená 
((0,500*0,693+1,000*0,750/2+0,500*0,750+1,500*((0,500+0,460)/2))*0,250)+((0,500*0,738+1,000*0,750/2+0,500*0,750+1,500*((0,500+0,410)/2))*0,250)=0,905 [D] 
OP2 - dřík 
3,000*0,650*1,400=2,730 [E] 
Plenta OP2 
0,120*0,400*0,460*2=0,044 [F] 
Závěrná zídka OP2 
3,000*0,250*0,460=0,345 [G] 
Křídla OP2 - zavěšená 
((0,500*0,483+1,000*0,750/2+0,500*0,750+1,500*0,500+1,500*0,146/2)*0,250)+((0,500*0,442+1,000*0,750/2+0,500*0,750+1,500*0,500+1,500*0,146/2)*0,250)=0,920 [H] 
Celkem 
A+B+C+D+E+F+G+H=8,063 [I]</t>
  </si>
  <si>
    <t>50</t>
  </si>
  <si>
    <t>333365</t>
  </si>
  <si>
    <t>VÝZTUŽ MOSTNÍCH OPĚR A KŘÍDEL Z OCELI 10505, B500B</t>
  </si>
  <si>
    <t>Odhad 220 kg/m3</t>
  </si>
  <si>
    <t>8,063*0,220=1,774 [A]</t>
  </si>
  <si>
    <t>Vodorovné konstrukce</t>
  </si>
  <si>
    <t>51</t>
  </si>
  <si>
    <t>421131R</t>
  </si>
  <si>
    <t>MOSTNÍ NOSNÉ DESK KONST Z DÍLCŮ Z PŘEDPJ BET DO C110/130-XF4</t>
  </si>
  <si>
    <t>Nosná konstrukce 
!!! horní povrch ochráněn pochozí polyuretanovou izolací s křemičitým posypem tl. 10 mm - izolace součástí dodávky prefabrikátu !!! 
- prefabrikovaná deska šířky 2,74 m, tl. 60 mm vyztužená podélnými trámy výšky 340 mm, tl. 100 mm 
- předem předpjatý UHPC beton C110/130–XF4 
- celková tloušťka mostovky 400 mm 
- mostovka ukončená koncovými příčníky šířky 150 mm 
- koncové příčníky opatřeny 1 ks prostupu pr. 50 mm pro převod inženýrských sít 
- předepnutí 20-ti lany profilu 15,7 mm o ploše 150 mm2 (viz výkres tvaru nosné konstrukce) 
- lana napínaná na kotevní napětí 1450 MPa 
- uložení mostovky na opěry je bez ložiskové (plavající, tj. bez pevného bodu), na více vrstvách lepenky !!!viz. 42815!!! 
- včetně kotvení pro uchycení zábradlí 
- vč. VTD zpracovaného zhotovitelem prefabrikátu včetně statického výpočtu ověřeného autorizovaným inženýrem pro mosty a inženýrské konstrukce 
- prefabrikát předpjaty předem : vybetonovaný ve výrobně 
- přibližný objem konstrukce 4,366 m3</t>
  </si>
  <si>
    <t>14,000*2,740=38,360 [A]</t>
  </si>
  <si>
    <t>52</t>
  </si>
  <si>
    <t>42815</t>
  </si>
  <si>
    <t>MOSTNÍ LOŽISKA Z ASFALT PÁSŮ</t>
  </si>
  <si>
    <t>Uložení mostovky na opěry bezložiskové (plavající, tj. bez pevného bodu) 
- na více vrstvách lepenky (asfaltového izolačního pásu dle ČSN 73 6242 a TKP 21) 
- celková tloušťka 15 mm</t>
  </si>
  <si>
    <t>0,200*0,150*2*2*4=0,480 [B]</t>
  </si>
  <si>
    <t>53</t>
  </si>
  <si>
    <t>451313</t>
  </si>
  <si>
    <t>PODKLADNÍ A VÝPLŇOVÉ VRSTVY Z PROSTÉHO BETONU C16/20</t>
  </si>
  <si>
    <t>Podkladní beton pod základem 
- C16/20-XA1 
- tl. 50 mm</t>
  </si>
  <si>
    <t>OP1 
2,675m2*0,050=0,134 [A] 
OP2 
2,675m2*0,050=0,134 [B] 
Celkem 
A+B=0,268 [C]</t>
  </si>
  <si>
    <t>54</t>
  </si>
  <si>
    <t>45857</t>
  </si>
  <si>
    <t>VÝPLŇ ZA OPĚRAMI A ZDMI Z KAMENIVA TĚŽENÉHO</t>
  </si>
  <si>
    <t>Zásyp přechodové oblasti propustným materiálem vhodným k zásypu za opěrou dle VL4 
- způsob provedení a použité materiály se řídí ustanoveními ČSN 73 6244</t>
  </si>
  <si>
    <t>2,265m2*2,500+1,915m2*2,500=10,450 [A]</t>
  </si>
  <si>
    <t>55</t>
  </si>
  <si>
    <t>465115</t>
  </si>
  <si>
    <t>DLAŽBY Z DÍLCŮ BETON DO C30/37</t>
  </si>
  <si>
    <t>Betonová dlažba tl. 100 mm do ŠD lože frakce 4–8 mm tl. 40 mm (u OP1) 
- lože součástí položky 
- komunikace se provedou v souladu s TP170 MD</t>
  </si>
  <si>
    <t>Komunikace</t>
  </si>
  <si>
    <t>56</t>
  </si>
  <si>
    <t>56331</t>
  </si>
  <si>
    <t>VOZOVKOVÉ VRSTVY ZE ŠTĚRKODRTI TL. DO 50MM</t>
  </si>
  <si>
    <t>vrstva ŠDA  4÷8 mm,  tl.50 mm  
(provizorní komunikace)</t>
  </si>
  <si>
    <t>623,0 [m2]=623,000 [A]</t>
  </si>
  <si>
    <t>57</t>
  </si>
  <si>
    <t>56332</t>
  </si>
  <si>
    <t>VOZOVKOVÉ VRSTVY ZE ŠTĚRKODRTI TL. DO 100MM</t>
  </si>
  <si>
    <t>vrstva ŠDA  8÷16 mm,  tl.100 mm  
(provizorní komunikace)</t>
  </si>
  <si>
    <t>623,0 [m2]*1,1=685,300 [A]</t>
  </si>
  <si>
    <t>58</t>
  </si>
  <si>
    <t>56335</t>
  </si>
  <si>
    <t>VOZOVKOVÉ VRSTVY ZE ŠTĚRKODRTI TL. DO 250MM</t>
  </si>
  <si>
    <t>Podkladní vrstvy ze ŠD 
- frakce 16-32 (11-22) mm tl. 250 mm hutněné na Edef &gt;70 MPa 
- komunikace se provedou v souladu s TP170 MD</t>
  </si>
  <si>
    <t>9,092m2+8,226m2=17,318 [A]</t>
  </si>
  <si>
    <t>59</t>
  </si>
  <si>
    <t>56362</t>
  </si>
  <si>
    <t>VOZOVKOVÉ VRSTVY Z RECYKLOVANÉHO MATERIÁLU TL DO 100MM</t>
  </si>
  <si>
    <t>Podkladní vrstvy z R-MAT (u OP2) 
- tl. 60 mm pod ACO 16 
- komunikace se provedou v souladu s TP170 MD</t>
  </si>
  <si>
    <t>8,226m2=8,226 [A]</t>
  </si>
  <si>
    <t>60</t>
  </si>
  <si>
    <t>574B56</t>
  </si>
  <si>
    <t>ASFALTOVÝ BETON PRO OBRUSNÉ VRSTVY MODIFIK ACO 16+, 16S TL. 60MM</t>
  </si>
  <si>
    <t>Živičná vrstva ACO16 (u OP2) 
- tl. 60 mm 
- komunikace se provedou v souladu s TP170 MD</t>
  </si>
  <si>
    <t>61</t>
  </si>
  <si>
    <t>58303</t>
  </si>
  <si>
    <t>KRYT ZE SINIČNÍCH DÍLCŮ (PANELŮ) TL 210MM</t>
  </si>
  <si>
    <t>kryt provizorní komunikace - silniční panel tl.200 mm 
včetně lože ŠDA frakce 4÷8 mm tl.50 mm</t>
  </si>
  <si>
    <t>12,240*15,100=184,824 [A] 
2,040*6,120=12,485 [B] 
236,592=236,592 [C] 
10,008=10,008 [D] 
10,011=10,011 [E] 
Celkem:  
A+B+C+D+E=453,920 [F]</t>
  </si>
  <si>
    <t>62</t>
  </si>
  <si>
    <t>58700R1</t>
  </si>
  <si>
    <t>oprava poškozené komunikace</t>
  </si>
  <si>
    <t>položka čerpána se souhlasem TDI</t>
  </si>
  <si>
    <t>10,0 [m2]=10,000 [A] ..... ODHAD</t>
  </si>
  <si>
    <t>Přidružená stavební výroba</t>
  </si>
  <si>
    <t>63</t>
  </si>
  <si>
    <t>711415</t>
  </si>
  <si>
    <t>IZOLACE MOSTOVEK CELOPLOŠ POLYMERNÍ</t>
  </si>
  <si>
    <t>Horní povrch závěrných zídek a plent ochráněn pochozí polyuretanovou izolací s křemičitým posypem tl. 10 mm 
- v souladu s ČSN 736242/2010 a kap. 21 TKP PK 
- také viz. 421130R</t>
  </si>
  <si>
    <t>0,250*3,000*2=1,500 [A] 
(0,120*0,400*2)*2=0,192 [B] 
A+B=1,692 [C]</t>
  </si>
  <si>
    <t>64</t>
  </si>
  <si>
    <t>742P14</t>
  </si>
  <si>
    <t>ZATAŽENÍ KABELU DO CHRÁNIČKY - KABEL PŘES 4 KG/M</t>
  </si>
  <si>
    <t>Zatažení stávajícího kabelu VO do nové chráničky pod lávkou 
- kompletní provedení dle platných předpisů, norem, nařízení apod. 
- vč. veškerých dodávek a prací jinde neuvedených</t>
  </si>
  <si>
    <t>17,560=17,560 [A]</t>
  </si>
  <si>
    <t>65</t>
  </si>
  <si>
    <t>78382</t>
  </si>
  <si>
    <t>NÁTĚRY BETON KONSTR TYP S2 (OS-B)</t>
  </si>
  <si>
    <t>Spára mezi nosnou konstrukcí a závěrnou zídkou ošetřena nátěrem typ S2 dle TKP 31, tabulka č. 5</t>
  </si>
  <si>
    <t>(0,460*2,760*2+0,460*0,400*2*2+0,400*2,760)*2=8,758 [A]</t>
  </si>
  <si>
    <t>Potrubí</t>
  </si>
  <si>
    <t>66</t>
  </si>
  <si>
    <t>86627</t>
  </si>
  <si>
    <t>CHRÁNIČKY Z TRUB OCELOVÝCH DN DO 100MM</t>
  </si>
  <si>
    <t>1 ks chráničky pr. 50/1,5 mm zavěšené pod lávkou mezi trámy 
- chránička včetně závěsů z nerezavějící oceli (A2, 1.4301) 
- pro kabel VO</t>
  </si>
  <si>
    <t>67</t>
  </si>
  <si>
    <t>911201R</t>
  </si>
  <si>
    <t>ZÁBRADLÍ MOSTNÍ ATYPICKÉ- DODÁVKA A MONTÁŽ</t>
  </si>
  <si>
    <t>Ocelovým zábradlím dle požadavků ČSN 73 6201 výšky min. 1,1 m s přihlédnutím požadavků Národního památkového ústavu  
- ideový tvar zábradlí a barevně řešení viz příloha č. 3 Technické zprávy 
- zhotovitel předloží vzorové provedení zábradlí (součástí ocenění této položky) a předloží k připomínkám resp. odsouhlasení Národního památkového ústavu</t>
  </si>
  <si>
    <t>Popis viz. TZ/4.5 Mostní vybavení/4.5.1 Zábradlí 
17,560*2=35,120 [A]</t>
  </si>
  <si>
    <t>68</t>
  </si>
  <si>
    <t>9112B3</t>
  </si>
  <si>
    <t>ZÁBRADLÍ MOSTNÍ SE SVISLOU VÝPLNÍ - DEMONTÁŽ S PŘESUNEM</t>
  </si>
  <si>
    <t>Ocelové atypické mostní zábradlí 
- odvezeno do šrotu (kovošrot) 
- výzisk náleží objednateli</t>
  </si>
  <si>
    <t>1,445+0,412+0,075+12,713+0,066+0,354+1,226=16,291 [A] 
1,239+0,075+0,412+12,700+0,053+0,402+1,167=16,048 [B] 
A+B=32,339 [C]</t>
  </si>
  <si>
    <t>69</t>
  </si>
  <si>
    <t>914171</t>
  </si>
  <si>
    <t>DOPRAVNÍ ZNAČKY ZÁKLADNÍ VELIKOSTI HLINÍKOVÉ FÓLIE TŘ 2 - DODÁVKA A MONTÁŽ</t>
  </si>
  <si>
    <t>- dodatková tabule E13 „mimo vozidla údržby a vozidel ZZS do 3,5 t“ ke stávající dopravní značce B11 „zákaz vjezdu vozidel“ 
- dodatková tabule E13 „mimo vozidla údržby a vozidel ZZS do 3,5 t“ k nové dopravní značce B11 „zákaz vjezdu vozidel“  
- dopravní značka B11 „zákaz vjezdu vozidel“</t>
  </si>
  <si>
    <t>E13+E13+B11 
1+1+1=3,000 [A]</t>
  </si>
  <si>
    <t>70</t>
  </si>
  <si>
    <t>914931</t>
  </si>
  <si>
    <t>SLOUPKY A STOJKY DZ Z HLINÍK TRUBEK ZABETON DOD A MONTÁŽ</t>
  </si>
  <si>
    <t>Sloupek pro nové dopravní značky B11 „zákaz vjezdu vozidel“ a dodatková tabule E13 „mimo vozidla údržby a vozidel ZZS do 3,5 t“ 
- kompletní provedení vč. veškeré dopravy a poplatků za uložení zeminy apod.</t>
  </si>
  <si>
    <t>1=1,000 [A]</t>
  </si>
  <si>
    <t>71</t>
  </si>
  <si>
    <t>917223</t>
  </si>
  <si>
    <t>SILNIČNÍ A CHODNÍKOVÉ OBRUBY Z BETONOVÝCH OBRUBNÍKŮ ŠÍŘ 100MM</t>
  </si>
  <si>
    <t>Betonové obrubníky C30/37–XF4 do lože C20/25n–XF3 
- spáry vyplněny cementovou maltou MC25–XF4 
- komunikace se provedou v souladu s TP170 MD</t>
  </si>
  <si>
    <t>2,500+1,500+2,500+1,500+1,800+1,500+1,500+1,500=14,300 [A]</t>
  </si>
  <si>
    <t>72</t>
  </si>
  <si>
    <t>931001R</t>
  </si>
  <si>
    <t>PŘEKRYTÍ DILATAČNÍ SPÁRY - ATYPICKÉ</t>
  </si>
  <si>
    <t>Spára mezi mostovkou, plentami a závěrnou zídkou - ocelový nerezový plech vč. příslušenství 
- ocelový plech 110/5 mm (nerez A4, 1.4401) 
- ocelový plech 50/5 mm (nerez A4, 1.4401) 
- elektroizolační polyamidová vložka tl. 5 mm</t>
  </si>
  <si>
    <t>(0,400+2,760+0,400)*2=7,120 [A]</t>
  </si>
  <si>
    <t>73</t>
  </si>
  <si>
    <t>93135</t>
  </si>
  <si>
    <t>TĚSNĚNÍ DILATAČ SPAR PRYŽ PÁSKOU NEBO KRUH PROFILEM</t>
  </si>
  <si>
    <t>Spára mezi mostovkou, plentami a závěrnou zídkou - předtěsnění 
- provazec pr. 15/35 mm 
- podélný sklon min. 0,5% směrem k líci opěry</t>
  </si>
  <si>
    <t>74</t>
  </si>
  <si>
    <t>931387</t>
  </si>
  <si>
    <t>TĚSNĚNÍ DILATAČ SPAR SILIKON TMELEM PRŮŘ PŘES 800MM2</t>
  </si>
  <si>
    <t>Spára mezi mostovkou, plentami a závěrnou zídkou - těsnící silikonový tmel 
- šedá barva (typ F-25-HM-M1p dle ČSN EN ISO 11600)</t>
  </si>
  <si>
    <t>75</t>
  </si>
  <si>
    <t>966148</t>
  </si>
  <si>
    <t>BOURÁNÍ KONSTRUKCÍ Z CIHEL A TVÁRNIC S ODVOZEM DO 20KM</t>
  </si>
  <si>
    <t>Odbourání stávajících koncových příčníků z cihelového zdiva 
- odhad</t>
  </si>
  <si>
    <t>0,300*0,550*2,100*2=0,693 [B]</t>
  </si>
  <si>
    <t>76</t>
  </si>
  <si>
    <t>966168</t>
  </si>
  <si>
    <t>BOURÁNÍ KONSTRUKCÍ ZE ŽELEZOBETONU S ODVOZEM DO 20KM</t>
  </si>
  <si>
    <t>Odbourání stávajících železobetonových (betonových) opěr a křídel vč. potěru NK 
- odhad !!!</t>
  </si>
  <si>
    <t>O1  
1,000*1,308*2,095=2,740 [A] 
O2  
1,000*1,262*2,095=2,644 [B] 
Křídla O1 
(1,445+0,412)*((1,881+1,097)/2)*0,450+(1,239+0,412)*((1,881+1,097)/2)*0,450=2,351 [C] 
Křídla O2 
(1,226+0,354)*((1,800+0,864)/2)*0,450+(1,167+0,402)*((1,800+0,864)/2)*0,450=1,888 [D] 
NK mostu (vodorovná deska - potěr) 
14,000*2,095*0,050=1,467 [E] 
Celkem 
A+B+C+D+E=11,090 [F]</t>
  </si>
  <si>
    <t>77</t>
  </si>
  <si>
    <t>966188</t>
  </si>
  <si>
    <t>DEMONTÁŽ KONSTRUKCÍ KOVOVÝCH S ODVOZEM DO 20KM</t>
  </si>
  <si>
    <t>Ocelové části mostu 
- odvezeno do šrotu (kovošrot) 
- výzisk náleží objednateli 
- odhad</t>
  </si>
  <si>
    <t>Viz. příloha "odpady.xls" 
4,73355=4,734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</si>
</sst>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</f>
      </c>
      <c s="1"/>
      <c s="1"/>
    </row>
    <row r="7" spans="1:5" ht="12.75" customHeight="1">
      <c r="A7" s="1"/>
      <c s="4" t="s">
        <v>5</v>
      </c>
      <c s="7">
        <f>0+E10+E12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20</v>
      </c>
      <c s="22">
        <f>'SO 000_SO 000'!I3</f>
      </c>
      <c s="22">
        <f>'SO 000_SO 000'!O2</f>
      </c>
      <c s="22">
        <f>C11+D11</f>
      </c>
    </row>
    <row r="12" spans="1:5" ht="12.75" customHeight="1">
      <c r="A12" s="19" t="s">
        <v>148</v>
      </c>
      <c s="19" t="s">
        <v>149</v>
      </c>
      <c s="20">
        <f>0+C13</f>
      </c>
      <c s="20">
        <f>0+D13</f>
      </c>
      <c s="20">
        <f>0+E13</f>
      </c>
    </row>
    <row r="13" spans="1:5" ht="12.75" customHeight="1">
      <c r="A13" s="21" t="s">
        <v>150</v>
      </c>
      <c s="21" t="s">
        <v>149</v>
      </c>
      <c s="22">
        <f>'SO 203_SO 203'!I3</f>
      </c>
      <c s="22">
        <f>'SO 203_SO 203'!O2</f>
      </c>
      <c s="22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0+O9+O82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44">
        <f>0+I9+I82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0+I10+I13+I16+I19+I22+I25+I28+I31+I34+I37+I40+I43+I46+I49+I52+I55+I58+I61+I64+I67+I70+I73+I76+I79</f>
      </c>
      <c>
        <f>0+O10+O13+O16+O19+O22+O25+O28+O31+O34+O37+O40+O43+O46+O49+O52+O55+O58+O61+O64+O67+O70+O73+O76+O79</f>
      </c>
    </row>
    <row r="10" spans="1:16" ht="12.75">
      <c r="A10" s="26" t="s">
        <v>50</v>
      </c>
      <c s="31" t="s">
        <v>31</v>
      </c>
      <c s="31" t="s">
        <v>51</v>
      </c>
      <c s="26" t="s">
        <v>52</v>
      </c>
      <c s="32" t="s">
        <v>53</v>
      </c>
      <c s="33" t="s">
        <v>54</v>
      </c>
      <c s="34">
        <v>1</v>
      </c>
      <c s="35">
        <v>18000</v>
      </c>
      <c s="35">
        <f>ROUND(ROUND(H10,2)*ROUND(G10,3),2)</f>
      </c>
      <c s="33"/>
      <c r="O10">
        <f>(I10*21)/100</f>
      </c>
      <c t="s">
        <v>27</v>
      </c>
    </row>
    <row r="11" spans="1:5" ht="178.5">
      <c r="A11" s="36" t="s">
        <v>55</v>
      </c>
      <c r="E11" s="37" t="s">
        <v>56</v>
      </c>
    </row>
    <row r="12" spans="1:5" ht="25.5">
      <c r="A12" s="40" t="s">
        <v>57</v>
      </c>
      <c r="E12" s="39" t="s">
        <v>58</v>
      </c>
    </row>
    <row r="13" spans="1:16" ht="12.75">
      <c r="A13" s="26" t="s">
        <v>50</v>
      </c>
      <c s="31" t="s">
        <v>27</v>
      </c>
      <c s="31" t="s">
        <v>59</v>
      </c>
      <c s="26" t="s">
        <v>52</v>
      </c>
      <c s="32" t="s">
        <v>60</v>
      </c>
      <c s="33" t="s">
        <v>54</v>
      </c>
      <c s="34">
        <v>1</v>
      </c>
      <c s="35">
        <v>18000</v>
      </c>
      <c s="35">
        <f>ROUND(ROUND(H13,2)*ROUND(G13,3),2)</f>
      </c>
      <c s="33"/>
      <c r="O13">
        <f>(I13*21)/100</f>
      </c>
      <c t="s">
        <v>27</v>
      </c>
    </row>
    <row r="14" spans="1:5" ht="127.5">
      <c r="A14" s="36" t="s">
        <v>55</v>
      </c>
      <c r="E14" s="37" t="s">
        <v>61</v>
      </c>
    </row>
    <row r="15" spans="1:5" ht="25.5">
      <c r="A15" s="40" t="s">
        <v>57</v>
      </c>
      <c r="E15" s="39" t="s">
        <v>58</v>
      </c>
    </row>
    <row r="16" spans="1:16" ht="12.75">
      <c r="A16" s="26" t="s">
        <v>50</v>
      </c>
      <c s="31" t="s">
        <v>26</v>
      </c>
      <c s="31" t="s">
        <v>62</v>
      </c>
      <c s="26" t="s">
        <v>52</v>
      </c>
      <c s="32" t="s">
        <v>63</v>
      </c>
      <c s="33" t="s">
        <v>54</v>
      </c>
      <c s="34">
        <v>1</v>
      </c>
      <c s="35">
        <v>30000</v>
      </c>
      <c s="35">
        <f>ROUND(ROUND(H16,2)*ROUND(G16,3),2)</f>
      </c>
      <c s="33" t="s">
        <v>64</v>
      </c>
      <c r="O16">
        <f>(I16*21)/100</f>
      </c>
      <c t="s">
        <v>27</v>
      </c>
    </row>
    <row r="17" spans="1:5" ht="12.75">
      <c r="A17" s="36" t="s">
        <v>55</v>
      </c>
      <c r="E17" s="37" t="s">
        <v>65</v>
      </c>
    </row>
    <row r="18" spans="1:5" ht="25.5">
      <c r="A18" s="40" t="s">
        <v>57</v>
      </c>
      <c r="E18" s="39" t="s">
        <v>58</v>
      </c>
    </row>
    <row r="19" spans="1:16" ht="12.75">
      <c r="A19" s="26" t="s">
        <v>50</v>
      </c>
      <c s="31" t="s">
        <v>35</v>
      </c>
      <c s="31" t="s">
        <v>66</v>
      </c>
      <c s="26" t="s">
        <v>52</v>
      </c>
      <c s="32" t="s">
        <v>67</v>
      </c>
      <c s="33" t="s">
        <v>54</v>
      </c>
      <c s="34">
        <v>1</v>
      </c>
      <c s="35">
        <v>30000</v>
      </c>
      <c s="35">
        <f>ROUND(ROUND(H19,2)*ROUND(G19,3),2)</f>
      </c>
      <c s="33" t="s">
        <v>64</v>
      </c>
      <c r="O19">
        <f>(I19*21)/100</f>
      </c>
      <c t="s">
        <v>27</v>
      </c>
    </row>
    <row r="20" spans="1:5" ht="25.5">
      <c r="A20" s="36" t="s">
        <v>55</v>
      </c>
      <c r="E20" s="37" t="s">
        <v>68</v>
      </c>
    </row>
    <row r="21" spans="1:5" ht="25.5">
      <c r="A21" s="40" t="s">
        <v>57</v>
      </c>
      <c r="E21" s="39" t="s">
        <v>58</v>
      </c>
    </row>
    <row r="22" spans="1:16" ht="12.75">
      <c r="A22" s="26" t="s">
        <v>50</v>
      </c>
      <c s="31" t="s">
        <v>37</v>
      </c>
      <c s="31" t="s">
        <v>69</v>
      </c>
      <c s="26" t="s">
        <v>52</v>
      </c>
      <c s="32" t="s">
        <v>70</v>
      </c>
      <c s="33" t="s">
        <v>54</v>
      </c>
      <c s="34">
        <v>1</v>
      </c>
      <c s="35">
        <v>10000</v>
      </c>
      <c s="35">
        <f>ROUND(ROUND(H22,2)*ROUND(G22,3),2)</f>
      </c>
      <c s="33"/>
      <c r="O22">
        <f>(I22*21)/100</f>
      </c>
      <c t="s">
        <v>27</v>
      </c>
    </row>
    <row r="23" spans="1:5" ht="12.75">
      <c r="A23" s="36" t="s">
        <v>55</v>
      </c>
      <c r="E23" s="37" t="s">
        <v>52</v>
      </c>
    </row>
    <row r="24" spans="1:5" ht="12.75">
      <c r="A24" s="40" t="s">
        <v>57</v>
      </c>
      <c r="E24" s="39" t="s">
        <v>52</v>
      </c>
    </row>
    <row r="25" spans="1:16" ht="12.75">
      <c r="A25" s="26" t="s">
        <v>50</v>
      </c>
      <c s="31" t="s">
        <v>39</v>
      </c>
      <c s="31" t="s">
        <v>71</v>
      </c>
      <c s="26" t="s">
        <v>52</v>
      </c>
      <c s="32" t="s">
        <v>72</v>
      </c>
      <c s="33" t="s">
        <v>54</v>
      </c>
      <c s="34">
        <v>1</v>
      </c>
      <c s="35">
        <v>18000</v>
      </c>
      <c s="35">
        <f>ROUND(ROUND(H25,2)*ROUND(G25,3),2)</f>
      </c>
      <c s="33" t="s">
        <v>64</v>
      </c>
      <c r="O25">
        <f>(I25*21)/100</f>
      </c>
      <c t="s">
        <v>27</v>
      </c>
    </row>
    <row r="26" spans="1:5" ht="114.75">
      <c r="A26" s="36" t="s">
        <v>55</v>
      </c>
      <c r="E26" s="37" t="s">
        <v>73</v>
      </c>
    </row>
    <row r="27" spans="1:5" ht="25.5">
      <c r="A27" s="40" t="s">
        <v>57</v>
      </c>
      <c r="E27" s="39" t="s">
        <v>58</v>
      </c>
    </row>
    <row r="28" spans="1:16" ht="12.75">
      <c r="A28" s="26" t="s">
        <v>50</v>
      </c>
      <c s="31" t="s">
        <v>74</v>
      </c>
      <c s="31" t="s">
        <v>75</v>
      </c>
      <c s="26" t="s">
        <v>52</v>
      </c>
      <c s="32" t="s">
        <v>76</v>
      </c>
      <c s="33" t="s">
        <v>54</v>
      </c>
      <c s="34">
        <v>1</v>
      </c>
      <c s="35">
        <v>30000</v>
      </c>
      <c s="35">
        <f>ROUND(ROUND(H28,2)*ROUND(G28,3),2)</f>
      </c>
      <c s="33" t="s">
        <v>64</v>
      </c>
      <c r="O28">
        <f>(I28*21)/100</f>
      </c>
      <c t="s">
        <v>27</v>
      </c>
    </row>
    <row r="29" spans="1:5" ht="102">
      <c r="A29" s="36" t="s">
        <v>55</v>
      </c>
      <c r="E29" s="37" t="s">
        <v>77</v>
      </c>
    </row>
    <row r="30" spans="1:5" ht="25.5">
      <c r="A30" s="40" t="s">
        <v>57</v>
      </c>
      <c r="E30" s="39" t="s">
        <v>58</v>
      </c>
    </row>
    <row r="31" spans="1:16" ht="12.75">
      <c r="A31" s="26" t="s">
        <v>50</v>
      </c>
      <c s="31" t="s">
        <v>78</v>
      </c>
      <c s="31" t="s">
        <v>79</v>
      </c>
      <c s="26" t="s">
        <v>80</v>
      </c>
      <c s="32" t="s">
        <v>81</v>
      </c>
      <c s="33" t="s">
        <v>54</v>
      </c>
      <c s="34">
        <v>1</v>
      </c>
      <c s="35">
        <v>18000</v>
      </c>
      <c s="35">
        <f>ROUND(ROUND(H31,2)*ROUND(G31,3),2)</f>
      </c>
      <c s="33" t="s">
        <v>64</v>
      </c>
      <c r="O31">
        <f>(I31*21)/100</f>
      </c>
      <c t="s">
        <v>27</v>
      </c>
    </row>
    <row r="32" spans="1:5" ht="12.75">
      <c r="A32" s="36" t="s">
        <v>55</v>
      </c>
      <c r="E32" s="37" t="s">
        <v>82</v>
      </c>
    </row>
    <row r="33" spans="1:5" ht="25.5">
      <c r="A33" s="40" t="s">
        <v>57</v>
      </c>
      <c r="E33" s="39" t="s">
        <v>58</v>
      </c>
    </row>
    <row r="34" spans="1:16" ht="12.75">
      <c r="A34" s="26" t="s">
        <v>50</v>
      </c>
      <c s="31" t="s">
        <v>42</v>
      </c>
      <c s="31" t="s">
        <v>79</v>
      </c>
      <c s="26" t="s">
        <v>83</v>
      </c>
      <c s="32" t="s">
        <v>81</v>
      </c>
      <c s="33" t="s">
        <v>54</v>
      </c>
      <c s="34">
        <v>1</v>
      </c>
      <c s="35">
        <v>18000</v>
      </c>
      <c s="35">
        <f>ROUND(ROUND(H34,2)*ROUND(G34,3),2)</f>
      </c>
      <c s="33" t="s">
        <v>64</v>
      </c>
      <c r="O34">
        <f>(I34*21)/100</f>
      </c>
      <c t="s">
        <v>27</v>
      </c>
    </row>
    <row r="35" spans="1:5" ht="12.75">
      <c r="A35" s="36" t="s">
        <v>55</v>
      </c>
      <c r="E35" s="37" t="s">
        <v>84</v>
      </c>
    </row>
    <row r="36" spans="1:5" ht="25.5">
      <c r="A36" s="40" t="s">
        <v>57</v>
      </c>
      <c r="E36" s="39" t="s">
        <v>58</v>
      </c>
    </row>
    <row r="37" spans="1:16" ht="12.75">
      <c r="A37" s="26" t="s">
        <v>50</v>
      </c>
      <c s="31" t="s">
        <v>44</v>
      </c>
      <c s="31" t="s">
        <v>85</v>
      </c>
      <c s="26" t="s">
        <v>80</v>
      </c>
      <c s="32" t="s">
        <v>86</v>
      </c>
      <c s="33" t="s">
        <v>87</v>
      </c>
      <c s="34">
        <v>1</v>
      </c>
      <c s="35">
        <v>24000</v>
      </c>
      <c s="35">
        <f>ROUND(ROUND(H37,2)*ROUND(G37,3),2)</f>
      </c>
      <c s="33" t="s">
        <v>64</v>
      </c>
      <c r="O37">
        <f>(I37*21)/100</f>
      </c>
      <c t="s">
        <v>27</v>
      </c>
    </row>
    <row r="38" spans="1:5" ht="25.5">
      <c r="A38" s="36" t="s">
        <v>55</v>
      </c>
      <c r="E38" s="37" t="s">
        <v>88</v>
      </c>
    </row>
    <row r="39" spans="1:5" ht="25.5">
      <c r="A39" s="40" t="s">
        <v>57</v>
      </c>
      <c r="E39" s="39" t="s">
        <v>58</v>
      </c>
    </row>
    <row r="40" spans="1:16" ht="12.75">
      <c r="A40" s="26" t="s">
        <v>50</v>
      </c>
      <c s="31" t="s">
        <v>46</v>
      </c>
      <c s="31" t="s">
        <v>89</v>
      </c>
      <c s="26" t="s">
        <v>80</v>
      </c>
      <c s="32" t="s">
        <v>90</v>
      </c>
      <c s="33" t="s">
        <v>54</v>
      </c>
      <c s="34">
        <v>1</v>
      </c>
      <c s="35">
        <v>36000</v>
      </c>
      <c s="35">
        <f>ROUND(ROUND(H40,2)*ROUND(G40,3),2)</f>
      </c>
      <c s="33" t="s">
        <v>64</v>
      </c>
      <c r="O40">
        <f>(I40*21)/100</f>
      </c>
      <c t="s">
        <v>27</v>
      </c>
    </row>
    <row r="41" spans="1:5" ht="12.75">
      <c r="A41" s="36" t="s">
        <v>55</v>
      </c>
      <c r="E41" s="37" t="s">
        <v>91</v>
      </c>
    </row>
    <row r="42" spans="1:5" ht="25.5">
      <c r="A42" s="40" t="s">
        <v>57</v>
      </c>
      <c r="E42" s="39" t="s">
        <v>58</v>
      </c>
    </row>
    <row r="43" spans="1:16" ht="12.75">
      <c r="A43" s="26" t="s">
        <v>50</v>
      </c>
      <c s="31" t="s">
        <v>92</v>
      </c>
      <c s="31" t="s">
        <v>89</v>
      </c>
      <c s="26" t="s">
        <v>83</v>
      </c>
      <c s="32" t="s">
        <v>90</v>
      </c>
      <c s="33" t="s">
        <v>54</v>
      </c>
      <c s="34">
        <v>1</v>
      </c>
      <c s="35">
        <v>30000</v>
      </c>
      <c s="35">
        <f>ROUND(ROUND(H43,2)*ROUND(G43,3),2)</f>
      </c>
      <c s="33" t="s">
        <v>64</v>
      </c>
      <c r="O43">
        <f>(I43*21)/100</f>
      </c>
      <c t="s">
        <v>27</v>
      </c>
    </row>
    <row r="44" spans="1:5" ht="12.75">
      <c r="A44" s="36" t="s">
        <v>55</v>
      </c>
      <c r="E44" s="37" t="s">
        <v>93</v>
      </c>
    </row>
    <row r="45" spans="1:5" ht="25.5">
      <c r="A45" s="40" t="s">
        <v>57</v>
      </c>
      <c r="E45" s="39" t="s">
        <v>58</v>
      </c>
    </row>
    <row r="46" spans="1:16" ht="12.75">
      <c r="A46" s="26" t="s">
        <v>50</v>
      </c>
      <c s="31" t="s">
        <v>94</v>
      </c>
      <c s="31" t="s">
        <v>89</v>
      </c>
      <c s="26" t="s">
        <v>95</v>
      </c>
      <c s="32" t="s">
        <v>90</v>
      </c>
      <c s="33" t="s">
        <v>54</v>
      </c>
      <c s="34">
        <v>1</v>
      </c>
      <c s="35">
        <v>12000</v>
      </c>
      <c s="35">
        <f>ROUND(ROUND(H46,2)*ROUND(G46,3),2)</f>
      </c>
      <c s="33" t="s">
        <v>64</v>
      </c>
      <c r="O46">
        <f>(I46*21)/100</f>
      </c>
      <c t="s">
        <v>27</v>
      </c>
    </row>
    <row r="47" spans="1:5" ht="12.75">
      <c r="A47" s="36" t="s">
        <v>55</v>
      </c>
      <c r="E47" s="37" t="s">
        <v>96</v>
      </c>
    </row>
    <row r="48" spans="1:5" ht="25.5">
      <c r="A48" s="40" t="s">
        <v>57</v>
      </c>
      <c r="E48" s="39" t="s">
        <v>58</v>
      </c>
    </row>
    <row r="49" spans="1:16" ht="12.75">
      <c r="A49" s="26" t="s">
        <v>50</v>
      </c>
      <c s="31" t="s">
        <v>97</v>
      </c>
      <c s="31" t="s">
        <v>98</v>
      </c>
      <c s="26" t="s">
        <v>52</v>
      </c>
      <c s="32" t="s">
        <v>99</v>
      </c>
      <c s="33" t="s">
        <v>87</v>
      </c>
      <c s="34">
        <v>1</v>
      </c>
      <c s="35">
        <v>12000</v>
      </c>
      <c s="35">
        <f>ROUND(ROUND(H49,2)*ROUND(G49,3),2)</f>
      </c>
      <c s="33" t="s">
        <v>64</v>
      </c>
      <c r="O49">
        <f>(I49*21)/100</f>
      </c>
      <c t="s">
        <v>27</v>
      </c>
    </row>
    <row r="50" spans="1:5" ht="12.75">
      <c r="A50" s="36" t="s">
        <v>55</v>
      </c>
      <c r="E50" s="37" t="s">
        <v>52</v>
      </c>
    </row>
    <row r="51" spans="1:5" ht="25.5">
      <c r="A51" s="40" t="s">
        <v>57</v>
      </c>
      <c r="E51" s="39" t="s">
        <v>58</v>
      </c>
    </row>
    <row r="52" spans="1:16" ht="12.75">
      <c r="A52" s="26" t="s">
        <v>50</v>
      </c>
      <c s="31" t="s">
        <v>100</v>
      </c>
      <c s="31" t="s">
        <v>101</v>
      </c>
      <c s="26" t="s">
        <v>52</v>
      </c>
      <c s="32" t="s">
        <v>102</v>
      </c>
      <c s="33" t="s">
        <v>54</v>
      </c>
      <c s="34">
        <v>1</v>
      </c>
      <c s="35">
        <v>12000</v>
      </c>
      <c s="35">
        <f>ROUND(ROUND(H52,2)*ROUND(G52,3),2)</f>
      </c>
      <c s="33" t="s">
        <v>64</v>
      </c>
      <c r="O52">
        <f>(I52*21)/100</f>
      </c>
      <c t="s">
        <v>27</v>
      </c>
    </row>
    <row r="53" spans="1:5" ht="12.75">
      <c r="A53" s="36" t="s">
        <v>55</v>
      </c>
      <c r="E53" s="37" t="s">
        <v>103</v>
      </c>
    </row>
    <row r="54" spans="1:5" ht="25.5">
      <c r="A54" s="40" t="s">
        <v>57</v>
      </c>
      <c r="E54" s="39" t="s">
        <v>58</v>
      </c>
    </row>
    <row r="55" spans="1:16" ht="12.75">
      <c r="A55" s="26" t="s">
        <v>50</v>
      </c>
      <c s="31" t="s">
        <v>104</v>
      </c>
      <c s="31" t="s">
        <v>105</v>
      </c>
      <c s="26" t="s">
        <v>52</v>
      </c>
      <c s="32" t="s">
        <v>106</v>
      </c>
      <c s="33" t="s">
        <v>54</v>
      </c>
      <c s="34">
        <v>1</v>
      </c>
      <c s="35">
        <v>30000</v>
      </c>
      <c s="35">
        <f>ROUND(ROUND(H55,2)*ROUND(G55,3),2)</f>
      </c>
      <c s="33" t="s">
        <v>64</v>
      </c>
      <c r="O55">
        <f>(I55*21)/100</f>
      </c>
      <c t="s">
        <v>27</v>
      </c>
    </row>
    <row r="56" spans="1:5" ht="12.75">
      <c r="A56" s="36" t="s">
        <v>55</v>
      </c>
      <c r="E56" s="37" t="s">
        <v>107</v>
      </c>
    </row>
    <row r="57" spans="1:5" ht="25.5">
      <c r="A57" s="40" t="s">
        <v>57</v>
      </c>
      <c r="E57" s="39" t="s">
        <v>58</v>
      </c>
    </row>
    <row r="58" spans="1:16" ht="12.75">
      <c r="A58" s="26" t="s">
        <v>50</v>
      </c>
      <c s="31" t="s">
        <v>108</v>
      </c>
      <c s="31" t="s">
        <v>109</v>
      </c>
      <c s="26" t="s">
        <v>52</v>
      </c>
      <c s="32" t="s">
        <v>110</v>
      </c>
      <c s="33" t="s">
        <v>54</v>
      </c>
      <c s="34">
        <v>1</v>
      </c>
      <c s="35">
        <v>12000</v>
      </c>
      <c s="35">
        <f>ROUND(ROUND(H58,2)*ROUND(G58,3),2)</f>
      </c>
      <c s="33" t="s">
        <v>64</v>
      </c>
      <c r="O58">
        <f>(I58*21)/100</f>
      </c>
      <c t="s">
        <v>27</v>
      </c>
    </row>
    <row r="59" spans="1:5" ht="38.25">
      <c r="A59" s="36" t="s">
        <v>55</v>
      </c>
      <c r="E59" s="37" t="s">
        <v>111</v>
      </c>
    </row>
    <row r="60" spans="1:5" ht="25.5">
      <c r="A60" s="40" t="s">
        <v>57</v>
      </c>
      <c r="E60" s="39" t="s">
        <v>58</v>
      </c>
    </row>
    <row r="61" spans="1:16" ht="12.75">
      <c r="A61" s="26" t="s">
        <v>50</v>
      </c>
      <c s="31" t="s">
        <v>112</v>
      </c>
      <c s="31" t="s">
        <v>113</v>
      </c>
      <c s="26" t="s">
        <v>52</v>
      </c>
      <c s="32" t="s">
        <v>114</v>
      </c>
      <c s="33" t="s">
        <v>54</v>
      </c>
      <c s="34">
        <v>1</v>
      </c>
      <c s="35">
        <v>24000</v>
      </c>
      <c s="35">
        <f>ROUND(ROUND(H61,2)*ROUND(G61,3),2)</f>
      </c>
      <c s="33" t="s">
        <v>64</v>
      </c>
      <c r="O61">
        <f>(I61*21)/100</f>
      </c>
      <c t="s">
        <v>27</v>
      </c>
    </row>
    <row r="62" spans="1:5" ht="12.75">
      <c r="A62" s="36" t="s">
        <v>55</v>
      </c>
      <c r="E62" s="37" t="s">
        <v>115</v>
      </c>
    </row>
    <row r="63" spans="1:5" ht="25.5">
      <c r="A63" s="40" t="s">
        <v>57</v>
      </c>
      <c r="E63" s="39" t="s">
        <v>58</v>
      </c>
    </row>
    <row r="64" spans="1:16" ht="12.75">
      <c r="A64" s="26" t="s">
        <v>50</v>
      </c>
      <c s="31" t="s">
        <v>116</v>
      </c>
      <c s="31" t="s">
        <v>117</v>
      </c>
      <c s="26" t="s">
        <v>52</v>
      </c>
      <c s="32" t="s">
        <v>118</v>
      </c>
      <c s="33" t="s">
        <v>87</v>
      </c>
      <c s="34">
        <v>1</v>
      </c>
      <c s="35">
        <v>18000</v>
      </c>
      <c s="35">
        <f>ROUND(ROUND(H64,2)*ROUND(G64,3),2)</f>
      </c>
      <c s="33" t="s">
        <v>64</v>
      </c>
      <c r="O64">
        <f>(I64*21)/100</f>
      </c>
      <c t="s">
        <v>27</v>
      </c>
    </row>
    <row r="65" spans="1:5" ht="12.75">
      <c r="A65" s="36" t="s">
        <v>55</v>
      </c>
      <c r="E65" s="37" t="s">
        <v>119</v>
      </c>
    </row>
    <row r="66" spans="1:5" ht="25.5">
      <c r="A66" s="40" t="s">
        <v>57</v>
      </c>
      <c r="E66" s="39" t="s">
        <v>58</v>
      </c>
    </row>
    <row r="67" spans="1:16" ht="12.75">
      <c r="A67" s="26" t="s">
        <v>50</v>
      </c>
      <c s="31" t="s">
        <v>120</v>
      </c>
      <c s="31" t="s">
        <v>121</v>
      </c>
      <c s="26" t="s">
        <v>52</v>
      </c>
      <c s="32" t="s">
        <v>122</v>
      </c>
      <c s="33" t="s">
        <v>54</v>
      </c>
      <c s="34">
        <v>1</v>
      </c>
      <c s="35">
        <v>30000</v>
      </c>
      <c s="35">
        <f>ROUND(ROUND(H67,2)*ROUND(G67,3),2)</f>
      </c>
      <c s="33" t="s">
        <v>64</v>
      </c>
      <c r="O67">
        <f>(I67*21)/100</f>
      </c>
      <c t="s">
        <v>27</v>
      </c>
    </row>
    <row r="68" spans="1:5" ht="12.75">
      <c r="A68" s="36" t="s">
        <v>55</v>
      </c>
      <c r="E68" s="37" t="s">
        <v>123</v>
      </c>
    </row>
    <row r="69" spans="1:5" ht="25.5">
      <c r="A69" s="40" t="s">
        <v>57</v>
      </c>
      <c r="E69" s="39" t="s">
        <v>58</v>
      </c>
    </row>
    <row r="70" spans="1:16" ht="12.75">
      <c r="A70" s="26" t="s">
        <v>50</v>
      </c>
      <c s="31" t="s">
        <v>124</v>
      </c>
      <c s="31" t="s">
        <v>125</v>
      </c>
      <c s="26" t="s">
        <v>52</v>
      </c>
      <c s="32" t="s">
        <v>122</v>
      </c>
      <c s="33" t="s">
        <v>126</v>
      </c>
      <c s="34">
        <v>1</v>
      </c>
      <c s="35">
        <v>850</v>
      </c>
      <c s="35">
        <f>ROUND(ROUND(H70,2)*ROUND(G70,3),2)</f>
      </c>
      <c s="33" t="s">
        <v>64</v>
      </c>
      <c r="O70">
        <f>(I70*21)/100</f>
      </c>
      <c t="s">
        <v>27</v>
      </c>
    </row>
    <row r="71" spans="1:5" ht="12.75">
      <c r="A71" s="36" t="s">
        <v>55</v>
      </c>
      <c r="E71" s="37" t="s">
        <v>127</v>
      </c>
    </row>
    <row r="72" spans="1:5" ht="12.75">
      <c r="A72" s="40" t="s">
        <v>57</v>
      </c>
      <c r="E72" s="39" t="s">
        <v>52</v>
      </c>
    </row>
    <row r="73" spans="1:16" ht="12.75">
      <c r="A73" s="26" t="s">
        <v>50</v>
      </c>
      <c s="31" t="s">
        <v>128</v>
      </c>
      <c s="31" t="s">
        <v>129</v>
      </c>
      <c s="26" t="s">
        <v>52</v>
      </c>
      <c s="32" t="s">
        <v>130</v>
      </c>
      <c s="33" t="s">
        <v>87</v>
      </c>
      <c s="34">
        <v>2</v>
      </c>
      <c s="35">
        <v>12000</v>
      </c>
      <c s="35">
        <f>ROUND(ROUND(H73,2)*ROUND(G73,3),2)</f>
      </c>
      <c s="33" t="s">
        <v>64</v>
      </c>
      <c r="O73">
        <f>(I73*21)/100</f>
      </c>
      <c t="s">
        <v>27</v>
      </c>
    </row>
    <row r="74" spans="1:5" ht="12.75">
      <c r="A74" s="36" t="s">
        <v>55</v>
      </c>
      <c r="E74" s="37" t="s">
        <v>131</v>
      </c>
    </row>
    <row r="75" spans="1:5" ht="38.25">
      <c r="A75" s="40" t="s">
        <v>57</v>
      </c>
      <c r="E75" s="39" t="s">
        <v>132</v>
      </c>
    </row>
    <row r="76" spans="1:16" ht="12.75">
      <c r="A76" s="26" t="s">
        <v>50</v>
      </c>
      <c s="31" t="s">
        <v>133</v>
      </c>
      <c s="31" t="s">
        <v>134</v>
      </c>
      <c s="26" t="s">
        <v>52</v>
      </c>
      <c s="32" t="s">
        <v>135</v>
      </c>
      <c s="33" t="s">
        <v>54</v>
      </c>
      <c s="34">
        <v>1</v>
      </c>
      <c s="35">
        <v>48000</v>
      </c>
      <c s="35">
        <f>ROUND(ROUND(H76,2)*ROUND(G76,3),2)</f>
      </c>
      <c s="33" t="s">
        <v>64</v>
      </c>
      <c r="O76">
        <f>(I76*21)/100</f>
      </c>
      <c t="s">
        <v>27</v>
      </c>
    </row>
    <row r="77" spans="1:5" ht="51">
      <c r="A77" s="36" t="s">
        <v>55</v>
      </c>
      <c r="E77" s="37" t="s">
        <v>136</v>
      </c>
    </row>
    <row r="78" spans="1:5" ht="25.5">
      <c r="A78" s="40" t="s">
        <v>57</v>
      </c>
      <c r="E78" s="39" t="s">
        <v>58</v>
      </c>
    </row>
    <row r="79" spans="1:16" ht="12.75">
      <c r="A79" s="26" t="s">
        <v>50</v>
      </c>
      <c s="31" t="s">
        <v>137</v>
      </c>
      <c s="31" t="s">
        <v>138</v>
      </c>
      <c s="26" t="s">
        <v>52</v>
      </c>
      <c s="32" t="s">
        <v>139</v>
      </c>
      <c s="33" t="s">
        <v>54</v>
      </c>
      <c s="34">
        <v>1</v>
      </c>
      <c s="35">
        <v>240000</v>
      </c>
      <c s="35">
        <f>ROUND(ROUND(H79,2)*ROUND(G79,3),2)</f>
      </c>
      <c s="33"/>
      <c r="O79">
        <f>(I79*21)/100</f>
      </c>
      <c t="s">
        <v>27</v>
      </c>
    </row>
    <row r="80" spans="1:5" ht="51">
      <c r="A80" s="36" t="s">
        <v>55</v>
      </c>
      <c r="E80" s="37" t="s">
        <v>140</v>
      </c>
    </row>
    <row r="81" spans="1:5" ht="25.5">
      <c r="A81" s="38" t="s">
        <v>57</v>
      </c>
      <c r="E81" s="39" t="s">
        <v>58</v>
      </c>
    </row>
    <row r="82" spans="1:18" ht="12.75" customHeight="1">
      <c r="A82" s="6" t="s">
        <v>48</v>
      </c>
      <c s="6"/>
      <c s="42" t="s">
        <v>42</v>
      </c>
      <c s="6"/>
      <c s="29" t="s">
        <v>141</v>
      </c>
      <c s="6"/>
      <c s="6"/>
      <c s="6"/>
      <c s="43">
        <f>0+Q82</f>
      </c>
      <c s="6"/>
      <c r="O82">
        <f>0+R82</f>
      </c>
      <c r="Q82">
        <f>0+I83</f>
      </c>
      <c>
        <f>0+O83</f>
      </c>
    </row>
    <row r="83" spans="1:16" ht="12.75">
      <c r="A83" s="26" t="s">
        <v>50</v>
      </c>
      <c s="31" t="s">
        <v>142</v>
      </c>
      <c s="31" t="s">
        <v>143</v>
      </c>
      <c s="26" t="s">
        <v>83</v>
      </c>
      <c s="32" t="s">
        <v>144</v>
      </c>
      <c s="33" t="s">
        <v>145</v>
      </c>
      <c s="34">
        <v>25</v>
      </c>
      <c s="35">
        <v>209</v>
      </c>
      <c s="35">
        <f>ROUND(ROUND(H83,2)*ROUND(G83,3),2)</f>
      </c>
      <c s="33" t="s">
        <v>64</v>
      </c>
      <c r="O83">
        <f>(I83*21)/100</f>
      </c>
      <c t="s">
        <v>27</v>
      </c>
    </row>
    <row r="84" spans="1:5" ht="38.25">
      <c r="A84" s="36" t="s">
        <v>55</v>
      </c>
      <c r="E84" s="37" t="s">
        <v>146</v>
      </c>
    </row>
    <row r="85" spans="1:5" ht="25.5">
      <c r="A85" s="38" t="s">
        <v>57</v>
      </c>
      <c r="E85" s="39" t="s">
        <v>147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0+O9+O40+O137+O156+O163+O179+O201+O211+O215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148</v>
      </c>
      <c s="44">
        <f>0+I9+I40+I137+I156+I163+I179+I201+I211+I215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148</v>
      </c>
      <c s="1"/>
      <c s="14" t="s">
        <v>149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148</v>
      </c>
      <c s="6"/>
      <c s="18" t="s">
        <v>149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0+I10+I13+I16+I19+I22+I25+I28+I31+I34+I37</f>
      </c>
      <c>
        <f>0+O10+O13+O16+O19+O22+O25+O28+O31+O34+O37</f>
      </c>
    </row>
    <row r="10" spans="1:16" ht="12.75">
      <c r="A10" s="26" t="s">
        <v>50</v>
      </c>
      <c s="31" t="s">
        <v>31</v>
      </c>
      <c s="31" t="s">
        <v>151</v>
      </c>
      <c s="26" t="s">
        <v>52</v>
      </c>
      <c s="32" t="s">
        <v>152</v>
      </c>
      <c s="33" t="s">
        <v>153</v>
      </c>
      <c s="34">
        <v>1.776</v>
      </c>
      <c s="35">
        <v>8000</v>
      </c>
      <c s="35">
        <f>ROUND(ROUND(H10,2)*ROUND(G10,3),2)</f>
      </c>
      <c s="33" t="s">
        <v>64</v>
      </c>
      <c r="O10">
        <f>(I10*21)/100</f>
      </c>
      <c t="s">
        <v>27</v>
      </c>
    </row>
    <row r="11" spans="1:5" ht="12.75">
      <c r="A11" s="36" t="s">
        <v>55</v>
      </c>
      <c r="E11" s="37" t="s">
        <v>154</v>
      </c>
    </row>
    <row r="12" spans="1:5" ht="25.5">
      <c r="A12" s="40" t="s">
        <v>57</v>
      </c>
      <c r="E12" s="39" t="s">
        <v>155</v>
      </c>
    </row>
    <row r="13" spans="1:16" ht="25.5">
      <c r="A13" s="26" t="s">
        <v>50</v>
      </c>
      <c s="31" t="s">
        <v>27</v>
      </c>
      <c s="31" t="s">
        <v>156</v>
      </c>
      <c s="26" t="s">
        <v>52</v>
      </c>
      <c s="32" t="s">
        <v>157</v>
      </c>
      <c s="33" t="s">
        <v>153</v>
      </c>
      <c s="34">
        <v>96.344</v>
      </c>
      <c s="35">
        <v>107</v>
      </c>
      <c s="35">
        <f>ROUND(ROUND(H13,2)*ROUND(G13,3),2)</f>
      </c>
      <c s="33" t="s">
        <v>64</v>
      </c>
      <c r="O13">
        <f>(I13*21)/100</f>
      </c>
      <c t="s">
        <v>27</v>
      </c>
    </row>
    <row r="14" spans="1:5" ht="25.5">
      <c r="A14" s="36" t="s">
        <v>55</v>
      </c>
      <c r="E14" s="37" t="s">
        <v>158</v>
      </c>
    </row>
    <row r="15" spans="1:5" ht="25.5">
      <c r="A15" s="40" t="s">
        <v>57</v>
      </c>
      <c r="E15" s="39" t="s">
        <v>159</v>
      </c>
    </row>
    <row r="16" spans="1:16" ht="25.5">
      <c r="A16" s="26" t="s">
        <v>50</v>
      </c>
      <c s="31" t="s">
        <v>26</v>
      </c>
      <c s="31" t="s">
        <v>156</v>
      </c>
      <c s="26" t="s">
        <v>160</v>
      </c>
      <c s="32" t="s">
        <v>157</v>
      </c>
      <c s="33" t="s">
        <v>153</v>
      </c>
      <c s="34">
        <v>325.18</v>
      </c>
      <c s="35">
        <v>107</v>
      </c>
      <c s="35">
        <f>ROUND(ROUND(H16,2)*ROUND(G16,3),2)</f>
      </c>
      <c s="33" t="s">
        <v>64</v>
      </c>
      <c r="O16">
        <f>(I16*21)/100</f>
      </c>
      <c t="s">
        <v>27</v>
      </c>
    </row>
    <row r="17" spans="1:5" ht="12.75">
      <c r="A17" s="36" t="s">
        <v>55</v>
      </c>
      <c r="E17" s="37" t="s">
        <v>52</v>
      </c>
    </row>
    <row r="18" spans="1:5" ht="102">
      <c r="A18" s="40" t="s">
        <v>57</v>
      </c>
      <c r="E18" s="39" t="s">
        <v>161</v>
      </c>
    </row>
    <row r="19" spans="1:16" ht="25.5">
      <c r="A19" s="26" t="s">
        <v>50</v>
      </c>
      <c s="31" t="s">
        <v>35</v>
      </c>
      <c s="31" t="s">
        <v>162</v>
      </c>
      <c s="26" t="s">
        <v>52</v>
      </c>
      <c s="32" t="s">
        <v>163</v>
      </c>
      <c s="33" t="s">
        <v>153</v>
      </c>
      <c s="34">
        <v>1.247</v>
      </c>
      <c s="35">
        <v>157</v>
      </c>
      <c s="35">
        <f>ROUND(ROUND(H19,2)*ROUND(G19,3),2)</f>
      </c>
      <c s="33" t="s">
        <v>64</v>
      </c>
      <c r="O19">
        <f>(I19*21)/100</f>
      </c>
      <c t="s">
        <v>27</v>
      </c>
    </row>
    <row r="20" spans="1:5" ht="12.75">
      <c r="A20" s="36" t="s">
        <v>55</v>
      </c>
      <c r="E20" s="37" t="s">
        <v>164</v>
      </c>
    </row>
    <row r="21" spans="1:5" ht="25.5">
      <c r="A21" s="40" t="s">
        <v>57</v>
      </c>
      <c r="E21" s="39" t="s">
        <v>165</v>
      </c>
    </row>
    <row r="22" spans="1:16" ht="25.5">
      <c r="A22" s="26" t="s">
        <v>50</v>
      </c>
      <c s="31" t="s">
        <v>37</v>
      </c>
      <c s="31" t="s">
        <v>166</v>
      </c>
      <c s="26" t="s">
        <v>167</v>
      </c>
      <c s="32" t="s">
        <v>168</v>
      </c>
      <c s="33" t="s">
        <v>153</v>
      </c>
      <c s="34">
        <v>3.969</v>
      </c>
      <c s="35">
        <v>340</v>
      </c>
      <c s="35">
        <f>ROUND(ROUND(H22,2)*ROUND(G22,3),2)</f>
      </c>
      <c s="33" t="s">
        <v>64</v>
      </c>
      <c r="O22">
        <f>(I22*21)/100</f>
      </c>
      <c t="s">
        <v>27</v>
      </c>
    </row>
    <row r="23" spans="1:5" ht="25.5">
      <c r="A23" s="36" t="s">
        <v>55</v>
      </c>
      <c r="E23" s="37" t="s">
        <v>169</v>
      </c>
    </row>
    <row r="24" spans="1:5" ht="25.5">
      <c r="A24" s="40" t="s">
        <v>57</v>
      </c>
      <c r="E24" s="39" t="s">
        <v>170</v>
      </c>
    </row>
    <row r="25" spans="1:16" ht="25.5">
      <c r="A25" s="26" t="s">
        <v>50</v>
      </c>
      <c s="31" t="s">
        <v>39</v>
      </c>
      <c s="31" t="s">
        <v>171</v>
      </c>
      <c s="26" t="s">
        <v>52</v>
      </c>
      <c s="32" t="s">
        <v>172</v>
      </c>
      <c s="33" t="s">
        <v>153</v>
      </c>
      <c s="34">
        <v>27.725</v>
      </c>
      <c s="35">
        <v>100</v>
      </c>
      <c s="35">
        <f>ROUND(ROUND(H25,2)*ROUND(G25,3),2)</f>
      </c>
      <c s="33" t="s">
        <v>173</v>
      </c>
      <c r="O25">
        <f>(I25*21)/100</f>
      </c>
      <c t="s">
        <v>27</v>
      </c>
    </row>
    <row r="26" spans="1:5" ht="25.5">
      <c r="A26" s="36" t="s">
        <v>55</v>
      </c>
      <c r="E26" s="37" t="s">
        <v>174</v>
      </c>
    </row>
    <row r="27" spans="1:5" ht="25.5">
      <c r="A27" s="40" t="s">
        <v>57</v>
      </c>
      <c r="E27" s="39" t="s">
        <v>175</v>
      </c>
    </row>
    <row r="28" spans="1:16" ht="25.5">
      <c r="A28" s="26" t="s">
        <v>50</v>
      </c>
      <c s="31" t="s">
        <v>74</v>
      </c>
      <c s="31" t="s">
        <v>176</v>
      </c>
      <c s="26" t="s">
        <v>177</v>
      </c>
      <c s="32" t="s">
        <v>178</v>
      </c>
      <c s="33" t="s">
        <v>153</v>
      </c>
      <c s="34">
        <v>1.4</v>
      </c>
      <c s="35">
        <v>454</v>
      </c>
      <c s="35">
        <f>ROUND(ROUND(H28,2)*ROUND(G28,3),2)</f>
      </c>
      <c s="33" t="s">
        <v>64</v>
      </c>
      <c r="O28">
        <f>(I28*21)/100</f>
      </c>
      <c t="s">
        <v>27</v>
      </c>
    </row>
    <row r="29" spans="1:5" ht="12.75">
      <c r="A29" s="36" t="s">
        <v>55</v>
      </c>
      <c r="E29" s="37" t="s">
        <v>52</v>
      </c>
    </row>
    <row r="30" spans="1:5" ht="25.5">
      <c r="A30" s="40" t="s">
        <v>57</v>
      </c>
      <c r="E30" s="39" t="s">
        <v>179</v>
      </c>
    </row>
    <row r="31" spans="1:16" ht="25.5">
      <c r="A31" s="26" t="s">
        <v>50</v>
      </c>
      <c s="31" t="s">
        <v>78</v>
      </c>
      <c s="31" t="s">
        <v>180</v>
      </c>
      <c s="26" t="s">
        <v>167</v>
      </c>
      <c s="32" t="s">
        <v>181</v>
      </c>
      <c s="33" t="s">
        <v>153</v>
      </c>
      <c s="34">
        <v>1.953</v>
      </c>
      <c s="35">
        <v>100</v>
      </c>
      <c s="35">
        <f>ROUND(ROUND(H31,2)*ROUND(G31,3),2)</f>
      </c>
      <c s="33" t="s">
        <v>64</v>
      </c>
      <c r="O31">
        <f>(I31*21)/100</f>
      </c>
      <c t="s">
        <v>27</v>
      </c>
    </row>
    <row r="32" spans="1:5" ht="25.5">
      <c r="A32" s="36" t="s">
        <v>55</v>
      </c>
      <c r="E32" s="37" t="s">
        <v>182</v>
      </c>
    </row>
    <row r="33" spans="1:5" ht="38.25">
      <c r="A33" s="40" t="s">
        <v>57</v>
      </c>
      <c r="E33" s="39" t="s">
        <v>183</v>
      </c>
    </row>
    <row r="34" spans="1:16" ht="25.5">
      <c r="A34" s="26" t="s">
        <v>50</v>
      </c>
      <c s="31" t="s">
        <v>42</v>
      </c>
      <c s="31" t="s">
        <v>180</v>
      </c>
      <c s="26" t="s">
        <v>160</v>
      </c>
      <c s="32" t="s">
        <v>181</v>
      </c>
      <c s="33" t="s">
        <v>153</v>
      </c>
      <c s="34">
        <v>189.335</v>
      </c>
      <c s="35">
        <v>100</v>
      </c>
      <c s="35">
        <f>ROUND(ROUND(H34,2)*ROUND(G34,3),2)</f>
      </c>
      <c s="33" t="s">
        <v>64</v>
      </c>
      <c r="O34">
        <f>(I34*21)/100</f>
      </c>
      <c t="s">
        <v>27</v>
      </c>
    </row>
    <row r="35" spans="1:5" ht="12.75">
      <c r="A35" s="36" t="s">
        <v>55</v>
      </c>
      <c r="E35" s="37" t="s">
        <v>184</v>
      </c>
    </row>
    <row r="36" spans="1:5" ht="12.75">
      <c r="A36" s="40" t="s">
        <v>57</v>
      </c>
      <c r="E36" s="39" t="s">
        <v>185</v>
      </c>
    </row>
    <row r="37" spans="1:16" ht="25.5">
      <c r="A37" s="26" t="s">
        <v>50</v>
      </c>
      <c s="31" t="s">
        <v>44</v>
      </c>
      <c s="31" t="s">
        <v>186</v>
      </c>
      <c s="26" t="s">
        <v>167</v>
      </c>
      <c s="32" t="s">
        <v>187</v>
      </c>
      <c s="33" t="s">
        <v>153</v>
      </c>
      <c s="34">
        <v>1.051</v>
      </c>
      <c s="35">
        <v>1100</v>
      </c>
      <c s="35">
        <f>ROUND(ROUND(H37,2)*ROUND(G37,3),2)</f>
      </c>
      <c s="33"/>
      <c r="O37">
        <f>(I37*21)/100</f>
      </c>
      <c t="s">
        <v>27</v>
      </c>
    </row>
    <row r="38" spans="1:5" ht="25.5">
      <c r="A38" s="36" t="s">
        <v>55</v>
      </c>
      <c r="E38" s="37" t="s">
        <v>188</v>
      </c>
    </row>
    <row r="39" spans="1:5" ht="38.25">
      <c r="A39" s="38" t="s">
        <v>57</v>
      </c>
      <c r="E39" s="39" t="s">
        <v>189</v>
      </c>
    </row>
    <row r="40" spans="1:18" ht="12.75" customHeight="1">
      <c r="A40" s="6" t="s">
        <v>48</v>
      </c>
      <c s="6"/>
      <c s="42" t="s">
        <v>31</v>
      </c>
      <c s="6"/>
      <c s="29" t="s">
        <v>190</v>
      </c>
      <c s="6"/>
      <c s="6"/>
      <c s="6"/>
      <c s="43">
        <f>0+Q40</f>
      </c>
      <c s="6"/>
      <c r="O40">
        <f>0+R40</f>
      </c>
      <c r="Q40">
        <f>0+I41+I44+I47+I50+I53+I56+I59+I62+I65+I68+I71+I74+I77+I80+I83+I86+I89+I92+I95+I98+I101+I104+I107+I110+I113+I116+I119+I122+I125+I128+I131+I134</f>
      </c>
      <c>
        <f>0+O41+O44+O47+O50+O53+O56+O59+O62+O65+O68+O71+O74+O77+O80+O83+O86+O89+O92+O95+O98+O101+O104+O107+O110+O113+O116+O119+O122+O125+O128+O131+O134</f>
      </c>
    </row>
    <row r="41" spans="1:16" ht="12.75">
      <c r="A41" s="26" t="s">
        <v>50</v>
      </c>
      <c s="31" t="s">
        <v>46</v>
      </c>
      <c s="31" t="s">
        <v>191</v>
      </c>
      <c s="26" t="s">
        <v>52</v>
      </c>
      <c s="32" t="s">
        <v>192</v>
      </c>
      <c s="33" t="s">
        <v>145</v>
      </c>
      <c s="34">
        <v>30</v>
      </c>
      <c s="35">
        <v>257</v>
      </c>
      <c s="35">
        <f>ROUND(ROUND(H41,2)*ROUND(G41,3),2)</f>
      </c>
      <c s="33" t="s">
        <v>64</v>
      </c>
      <c r="O41">
        <f>(I41*21)/100</f>
      </c>
      <c t="s">
        <v>27</v>
      </c>
    </row>
    <row r="42" spans="1:5" ht="25.5">
      <c r="A42" s="36" t="s">
        <v>55</v>
      </c>
      <c r="E42" s="37" t="s">
        <v>193</v>
      </c>
    </row>
    <row r="43" spans="1:5" ht="12.75">
      <c r="A43" s="40" t="s">
        <v>57</v>
      </c>
      <c r="E43" s="39" t="s">
        <v>194</v>
      </c>
    </row>
    <row r="44" spans="1:16" ht="25.5">
      <c r="A44" s="26" t="s">
        <v>50</v>
      </c>
      <c s="31" t="s">
        <v>92</v>
      </c>
      <c s="31" t="s">
        <v>195</v>
      </c>
      <c s="26" t="s">
        <v>196</v>
      </c>
      <c s="32" t="s">
        <v>197</v>
      </c>
      <c s="33" t="s">
        <v>87</v>
      </c>
      <c s="34">
        <v>3</v>
      </c>
      <c s="35">
        <v>7000</v>
      </c>
      <c s="35">
        <f>ROUND(ROUND(H44,2)*ROUND(G44,3),2)</f>
      </c>
      <c s="33" t="s">
        <v>64</v>
      </c>
      <c r="O44">
        <f>(I44*21)/100</f>
      </c>
      <c t="s">
        <v>27</v>
      </c>
    </row>
    <row r="45" spans="1:5" ht="12.75">
      <c r="A45" s="36" t="s">
        <v>55</v>
      </c>
      <c r="E45" s="37" t="s">
        <v>198</v>
      </c>
    </row>
    <row r="46" spans="1:5" ht="12.75">
      <c r="A46" s="40" t="s">
        <v>57</v>
      </c>
      <c r="E46" s="39" t="s">
        <v>199</v>
      </c>
    </row>
    <row r="47" spans="1:16" ht="25.5">
      <c r="A47" s="26" t="s">
        <v>50</v>
      </c>
      <c s="31" t="s">
        <v>94</v>
      </c>
      <c s="31" t="s">
        <v>195</v>
      </c>
      <c s="26" t="s">
        <v>177</v>
      </c>
      <c s="32" t="s">
        <v>197</v>
      </c>
      <c s="33" t="s">
        <v>87</v>
      </c>
      <c s="34">
        <v>2</v>
      </c>
      <c s="35">
        <v>7000</v>
      </c>
      <c s="35">
        <f>ROUND(ROUND(H47,2)*ROUND(G47,3),2)</f>
      </c>
      <c s="33" t="s">
        <v>64</v>
      </c>
      <c r="O47">
        <f>(I47*21)/100</f>
      </c>
      <c t="s">
        <v>27</v>
      </c>
    </row>
    <row r="48" spans="1:5" ht="12.75">
      <c r="A48" s="36" t="s">
        <v>55</v>
      </c>
      <c r="E48" s="37" t="s">
        <v>52</v>
      </c>
    </row>
    <row r="49" spans="1:5" ht="12.75">
      <c r="A49" s="40" t="s">
        <v>57</v>
      </c>
      <c r="E49" s="39" t="s">
        <v>200</v>
      </c>
    </row>
    <row r="50" spans="1:16" ht="12.75">
      <c r="A50" s="26" t="s">
        <v>50</v>
      </c>
      <c s="31" t="s">
        <v>97</v>
      </c>
      <c s="31" t="s">
        <v>201</v>
      </c>
      <c s="26" t="s">
        <v>52</v>
      </c>
      <c s="32" t="s">
        <v>202</v>
      </c>
      <c s="33" t="s">
        <v>87</v>
      </c>
      <c s="34">
        <v>1</v>
      </c>
      <c s="35">
        <v>4090</v>
      </c>
      <c s="35">
        <f>ROUND(ROUND(H50,2)*ROUND(G50,3),2)</f>
      </c>
      <c s="33" t="s">
        <v>64</v>
      </c>
      <c r="O50">
        <f>(I50*21)/100</f>
      </c>
      <c t="s">
        <v>27</v>
      </c>
    </row>
    <row r="51" spans="1:5" ht="25.5">
      <c r="A51" s="36" t="s">
        <v>55</v>
      </c>
      <c r="E51" s="37" t="s">
        <v>203</v>
      </c>
    </row>
    <row r="52" spans="1:5" ht="12.75">
      <c r="A52" s="40" t="s">
        <v>57</v>
      </c>
      <c r="E52" s="39" t="s">
        <v>52</v>
      </c>
    </row>
    <row r="53" spans="1:16" ht="25.5">
      <c r="A53" s="26" t="s">
        <v>50</v>
      </c>
      <c s="31" t="s">
        <v>100</v>
      </c>
      <c s="31" t="s">
        <v>204</v>
      </c>
      <c s="26" t="s">
        <v>52</v>
      </c>
      <c s="32" t="s">
        <v>205</v>
      </c>
      <c s="33" t="s">
        <v>206</v>
      </c>
      <c s="34">
        <v>0.74</v>
      </c>
      <c s="35">
        <v>1110</v>
      </c>
      <c s="35">
        <f>ROUND(ROUND(H53,2)*ROUND(G53,3),2)</f>
      </c>
      <c s="33" t="s">
        <v>64</v>
      </c>
      <c r="O53">
        <f>(I53*21)/100</f>
      </c>
      <c t="s">
        <v>27</v>
      </c>
    </row>
    <row r="54" spans="1:5" ht="25.5">
      <c r="A54" s="36" t="s">
        <v>55</v>
      </c>
      <c r="E54" s="37" t="s">
        <v>207</v>
      </c>
    </row>
    <row r="55" spans="1:5" ht="12.75">
      <c r="A55" s="40" t="s">
        <v>57</v>
      </c>
      <c r="E55" s="39" t="s">
        <v>208</v>
      </c>
    </row>
    <row r="56" spans="1:16" ht="25.5">
      <c r="A56" s="26" t="s">
        <v>50</v>
      </c>
      <c s="31" t="s">
        <v>104</v>
      </c>
      <c s="31" t="s">
        <v>209</v>
      </c>
      <c s="26" t="s">
        <v>160</v>
      </c>
      <c s="32" t="s">
        <v>210</v>
      </c>
      <c s="33" t="s">
        <v>206</v>
      </c>
      <c s="34">
        <v>90.784</v>
      </c>
      <c s="35">
        <v>1500</v>
      </c>
      <c s="35">
        <f>ROUND(ROUND(H56,2)*ROUND(G56,3),2)</f>
      </c>
      <c s="33" t="s">
        <v>64</v>
      </c>
      <c r="O56">
        <f>(I56*21)/100</f>
      </c>
      <c t="s">
        <v>27</v>
      </c>
    </row>
    <row r="57" spans="1:5" ht="12.75">
      <c r="A57" s="36" t="s">
        <v>55</v>
      </c>
      <c r="E57" s="37" t="s">
        <v>211</v>
      </c>
    </row>
    <row r="58" spans="1:5" ht="12.75">
      <c r="A58" s="40" t="s">
        <v>57</v>
      </c>
      <c r="E58" s="39" t="s">
        <v>212</v>
      </c>
    </row>
    <row r="59" spans="1:16" ht="12.75">
      <c r="A59" s="26" t="s">
        <v>50</v>
      </c>
      <c s="31" t="s">
        <v>108</v>
      </c>
      <c s="31" t="s">
        <v>213</v>
      </c>
      <c s="26" t="s">
        <v>52</v>
      </c>
      <c s="32" t="s">
        <v>214</v>
      </c>
      <c s="33" t="s">
        <v>206</v>
      </c>
      <c s="34">
        <v>0.909</v>
      </c>
      <c s="35">
        <v>1300</v>
      </c>
      <c s="35">
        <f>ROUND(ROUND(H59,2)*ROUND(G59,3),2)</f>
      </c>
      <c s="33" t="s">
        <v>64</v>
      </c>
      <c r="O59">
        <f>(I59*21)/100</f>
      </c>
      <c t="s">
        <v>27</v>
      </c>
    </row>
    <row r="60" spans="1:5" ht="25.5">
      <c r="A60" s="36" t="s">
        <v>55</v>
      </c>
      <c r="E60" s="37" t="s">
        <v>215</v>
      </c>
    </row>
    <row r="61" spans="1:5" ht="12.75">
      <c r="A61" s="40" t="s">
        <v>57</v>
      </c>
      <c r="E61" s="39" t="s">
        <v>216</v>
      </c>
    </row>
    <row r="62" spans="1:16" ht="12.75">
      <c r="A62" s="26" t="s">
        <v>50</v>
      </c>
      <c s="31" t="s">
        <v>112</v>
      </c>
      <c s="31" t="s">
        <v>217</v>
      </c>
      <c s="26" t="s">
        <v>160</v>
      </c>
      <c s="32" t="s">
        <v>218</v>
      </c>
      <c s="33" t="s">
        <v>219</v>
      </c>
      <c s="34">
        <v>20</v>
      </c>
      <c s="35">
        <v>3240</v>
      </c>
      <c s="35">
        <f>ROUND(ROUND(H62,2)*ROUND(G62,3),2)</f>
      </c>
      <c s="33" t="s">
        <v>64</v>
      </c>
      <c r="O62">
        <f>(I62*21)/100</f>
      </c>
      <c t="s">
        <v>27</v>
      </c>
    </row>
    <row r="63" spans="1:5" ht="12.75">
      <c r="A63" s="36" t="s">
        <v>55</v>
      </c>
      <c r="E63" s="37" t="s">
        <v>220</v>
      </c>
    </row>
    <row r="64" spans="1:5" ht="25.5">
      <c r="A64" s="40" t="s">
        <v>57</v>
      </c>
      <c r="E64" s="39" t="s">
        <v>221</v>
      </c>
    </row>
    <row r="65" spans="1:16" ht="12.75">
      <c r="A65" s="26" t="s">
        <v>50</v>
      </c>
      <c s="31" t="s">
        <v>116</v>
      </c>
      <c s="31" t="s">
        <v>222</v>
      </c>
      <c s="26" t="s">
        <v>52</v>
      </c>
      <c s="32" t="s">
        <v>223</v>
      </c>
      <c s="33" t="s">
        <v>206</v>
      </c>
      <c s="34">
        <v>6</v>
      </c>
      <c s="35">
        <v>63</v>
      </c>
      <c s="35">
        <f>ROUND(ROUND(H65,2)*ROUND(G65,3),2)</f>
      </c>
      <c s="33" t="s">
        <v>64</v>
      </c>
      <c r="O65">
        <f>(I65*21)/100</f>
      </c>
      <c t="s">
        <v>27</v>
      </c>
    </row>
    <row r="66" spans="1:5" ht="38.25">
      <c r="A66" s="36" t="s">
        <v>55</v>
      </c>
      <c r="E66" s="37" t="s">
        <v>224</v>
      </c>
    </row>
    <row r="67" spans="1:5" ht="12.75">
      <c r="A67" s="40" t="s">
        <v>57</v>
      </c>
      <c r="E67" s="39" t="s">
        <v>225</v>
      </c>
    </row>
    <row r="68" spans="1:16" ht="12.75">
      <c r="A68" s="26" t="s">
        <v>50</v>
      </c>
      <c s="31" t="s">
        <v>120</v>
      </c>
      <c s="31" t="s">
        <v>222</v>
      </c>
      <c s="26" t="s">
        <v>160</v>
      </c>
      <c s="32" t="s">
        <v>223</v>
      </c>
      <c s="33" t="s">
        <v>206</v>
      </c>
      <c s="34">
        <v>130</v>
      </c>
      <c s="35">
        <v>63</v>
      </c>
      <c s="35">
        <f>ROUND(ROUND(H68,2)*ROUND(G68,3),2)</f>
      </c>
      <c s="33" t="s">
        <v>64</v>
      </c>
      <c r="O68">
        <f>(I68*21)/100</f>
      </c>
      <c t="s">
        <v>27</v>
      </c>
    </row>
    <row r="69" spans="1:5" ht="25.5">
      <c r="A69" s="36" t="s">
        <v>55</v>
      </c>
      <c r="E69" s="37" t="s">
        <v>226</v>
      </c>
    </row>
    <row r="70" spans="1:5" ht="12.75">
      <c r="A70" s="40" t="s">
        <v>57</v>
      </c>
      <c r="E70" s="39" t="s">
        <v>227</v>
      </c>
    </row>
    <row r="71" spans="1:16" ht="12.75">
      <c r="A71" s="26" t="s">
        <v>228</v>
      </c>
      <c s="31" t="s">
        <v>124</v>
      </c>
      <c s="31" t="s">
        <v>229</v>
      </c>
      <c s="26" t="s">
        <v>230</v>
      </c>
      <c s="32" t="s">
        <v>231</v>
      </c>
      <c s="33" t="s">
        <v>206</v>
      </c>
      <c s="34">
        <v>130</v>
      </c>
      <c s="35">
        <v>19.4</v>
      </c>
      <c s="35">
        <f>ROUND(ROUND(H71,2)*ROUND(G71,3),2)</f>
      </c>
      <c s="33" t="s">
        <v>64</v>
      </c>
      <c r="O71">
        <f>(I71*21)/100</f>
      </c>
      <c t="s">
        <v>27</v>
      </c>
    </row>
    <row r="72" spans="1:5" ht="12.75">
      <c r="A72" s="36" t="s">
        <v>55</v>
      </c>
      <c r="E72" s="37" t="s">
        <v>232</v>
      </c>
    </row>
    <row r="73" spans="1:5" ht="12.75">
      <c r="A73" s="40" t="s">
        <v>57</v>
      </c>
      <c r="E73" s="39" t="s">
        <v>52</v>
      </c>
    </row>
    <row r="74" spans="1:16" ht="12.75">
      <c r="A74" s="26" t="s">
        <v>50</v>
      </c>
      <c s="31" t="s">
        <v>128</v>
      </c>
      <c s="31" t="s">
        <v>233</v>
      </c>
      <c s="26" t="s">
        <v>52</v>
      </c>
      <c s="32" t="s">
        <v>234</v>
      </c>
      <c s="33" t="s">
        <v>206</v>
      </c>
      <c s="34">
        <v>4.725</v>
      </c>
      <c s="35">
        <v>465</v>
      </c>
      <c s="35">
        <f>ROUND(ROUND(H74,2)*ROUND(G74,3),2)</f>
      </c>
      <c s="33" t="s">
        <v>64</v>
      </c>
      <c r="O74">
        <f>(I74*21)/100</f>
      </c>
      <c t="s">
        <v>27</v>
      </c>
    </row>
    <row r="75" spans="1:5" ht="25.5">
      <c r="A75" s="36" t="s">
        <v>55</v>
      </c>
      <c r="E75" s="37" t="s">
        <v>235</v>
      </c>
    </row>
    <row r="76" spans="1:5" ht="76.5">
      <c r="A76" s="40" t="s">
        <v>57</v>
      </c>
      <c r="E76" s="39" t="s">
        <v>236</v>
      </c>
    </row>
    <row r="77" spans="1:16" ht="12.75">
      <c r="A77" s="26" t="s">
        <v>50</v>
      </c>
      <c s="31" t="s">
        <v>133</v>
      </c>
      <c s="31" t="s">
        <v>237</v>
      </c>
      <c s="26" t="s">
        <v>52</v>
      </c>
      <c s="32" t="s">
        <v>238</v>
      </c>
      <c s="33" t="s">
        <v>206</v>
      </c>
      <c s="34">
        <v>5.023</v>
      </c>
      <c s="35">
        <v>458</v>
      </c>
      <c s="35">
        <f>ROUND(ROUND(H77,2)*ROUND(G77,3),2)</f>
      </c>
      <c s="33" t="s">
        <v>64</v>
      </c>
      <c r="O77">
        <f>(I77*21)/100</f>
      </c>
      <c t="s">
        <v>27</v>
      </c>
    </row>
    <row r="78" spans="1:5" ht="38.25">
      <c r="A78" s="36" t="s">
        <v>55</v>
      </c>
      <c r="E78" s="37" t="s">
        <v>239</v>
      </c>
    </row>
    <row r="79" spans="1:5" ht="76.5">
      <c r="A79" s="40" t="s">
        <v>57</v>
      </c>
      <c r="E79" s="39" t="s">
        <v>240</v>
      </c>
    </row>
    <row r="80" spans="1:16" ht="12.75">
      <c r="A80" s="26" t="s">
        <v>50</v>
      </c>
      <c s="31" t="s">
        <v>137</v>
      </c>
      <c s="31" t="s">
        <v>237</v>
      </c>
      <c s="26" t="s">
        <v>160</v>
      </c>
      <c s="32" t="s">
        <v>238</v>
      </c>
      <c s="33" t="s">
        <v>206</v>
      </c>
      <c s="34">
        <v>147.418</v>
      </c>
      <c s="35">
        <v>458</v>
      </c>
      <c s="35">
        <f>ROUND(ROUND(H80,2)*ROUND(G80,3),2)</f>
      </c>
      <c s="33" t="s">
        <v>64</v>
      </c>
      <c r="O80">
        <f>(I80*21)/100</f>
      </c>
      <c t="s">
        <v>27</v>
      </c>
    </row>
    <row r="81" spans="1:5" ht="12.75">
      <c r="A81" s="36" t="s">
        <v>55</v>
      </c>
      <c r="E81" s="37" t="s">
        <v>241</v>
      </c>
    </row>
    <row r="82" spans="1:5" ht="165.75">
      <c r="A82" s="40" t="s">
        <v>57</v>
      </c>
      <c r="E82" s="39" t="s">
        <v>242</v>
      </c>
    </row>
    <row r="83" spans="1:16" ht="12.75">
      <c r="A83" s="26" t="s">
        <v>228</v>
      </c>
      <c s="31" t="s">
        <v>142</v>
      </c>
      <c s="31" t="s">
        <v>229</v>
      </c>
      <c s="26" t="s">
        <v>243</v>
      </c>
      <c s="32" t="s">
        <v>231</v>
      </c>
      <c s="33" t="s">
        <v>206</v>
      </c>
      <c s="34">
        <v>147.418</v>
      </c>
      <c s="35">
        <v>19.4</v>
      </c>
      <c s="35">
        <f>ROUND(ROUND(H83,2)*ROUND(G83,3),2)</f>
      </c>
      <c s="33" t="s">
        <v>64</v>
      </c>
      <c r="O83">
        <f>(I83*21)/100</f>
      </c>
      <c t="s">
        <v>27</v>
      </c>
    </row>
    <row r="84" spans="1:5" ht="12.75">
      <c r="A84" s="36" t="s">
        <v>55</v>
      </c>
      <c r="E84" s="37" t="s">
        <v>52</v>
      </c>
    </row>
    <row r="85" spans="1:5" ht="12.75">
      <c r="A85" s="40" t="s">
        <v>57</v>
      </c>
      <c r="E85" s="39" t="s">
        <v>52</v>
      </c>
    </row>
    <row r="86" spans="1:16" ht="12.75">
      <c r="A86" s="26" t="s">
        <v>50</v>
      </c>
      <c s="31" t="s">
        <v>244</v>
      </c>
      <c s="31" t="s">
        <v>245</v>
      </c>
      <c s="26" t="s">
        <v>52</v>
      </c>
      <c s="32" t="s">
        <v>246</v>
      </c>
      <c s="33" t="s">
        <v>206</v>
      </c>
      <c s="34">
        <v>0.696</v>
      </c>
      <c s="35">
        <v>470</v>
      </c>
      <c s="35">
        <f>ROUND(ROUND(H86,2)*ROUND(G86,3),2)</f>
      </c>
      <c s="33" t="s">
        <v>64</v>
      </c>
      <c r="O86">
        <f>(I86*21)/100</f>
      </c>
      <c t="s">
        <v>27</v>
      </c>
    </row>
    <row r="87" spans="1:5" ht="25.5">
      <c r="A87" s="36" t="s">
        <v>55</v>
      </c>
      <c r="E87" s="37" t="s">
        <v>247</v>
      </c>
    </row>
    <row r="88" spans="1:5" ht="12.75">
      <c r="A88" s="40" t="s">
        <v>57</v>
      </c>
      <c r="E88" s="39" t="s">
        <v>248</v>
      </c>
    </row>
    <row r="89" spans="1:16" ht="12.75">
      <c r="A89" s="26" t="s">
        <v>50</v>
      </c>
      <c s="31" t="s">
        <v>249</v>
      </c>
      <c s="31" t="s">
        <v>250</v>
      </c>
      <c s="26" t="s">
        <v>160</v>
      </c>
      <c s="32" t="s">
        <v>251</v>
      </c>
      <c s="33" t="s">
        <v>206</v>
      </c>
      <c s="34">
        <v>130</v>
      </c>
      <c s="35">
        <v>110</v>
      </c>
      <c s="35">
        <f>ROUND(ROUND(H89,2)*ROUND(G89,3),2)</f>
      </c>
      <c s="33" t="s">
        <v>64</v>
      </c>
      <c r="O89">
        <f>(I89*21)/100</f>
      </c>
      <c t="s">
        <v>27</v>
      </c>
    </row>
    <row r="90" spans="1:5" ht="12.75">
      <c r="A90" s="36" t="s">
        <v>55</v>
      </c>
      <c r="E90" s="37" t="s">
        <v>252</v>
      </c>
    </row>
    <row r="91" spans="1:5" ht="12.75">
      <c r="A91" s="40" t="s">
        <v>57</v>
      </c>
      <c r="E91" s="39" t="s">
        <v>227</v>
      </c>
    </row>
    <row r="92" spans="1:16" ht="12.75">
      <c r="A92" s="26" t="s">
        <v>50</v>
      </c>
      <c s="31" t="s">
        <v>253</v>
      </c>
      <c s="31" t="s">
        <v>254</v>
      </c>
      <c s="26" t="s">
        <v>160</v>
      </c>
      <c s="32" t="s">
        <v>255</v>
      </c>
      <c s="33" t="s">
        <v>206</v>
      </c>
      <c s="34">
        <v>17.424</v>
      </c>
      <c s="35">
        <v>2690</v>
      </c>
      <c s="35">
        <f>ROUND(ROUND(H92,2)*ROUND(G92,3),2)</f>
      </c>
      <c s="33" t="s">
        <v>64</v>
      </c>
      <c r="O92">
        <f>(I92*21)/100</f>
      </c>
      <c t="s">
        <v>27</v>
      </c>
    </row>
    <row r="93" spans="1:5" ht="12.75">
      <c r="A93" s="36" t="s">
        <v>55</v>
      </c>
      <c r="E93" s="37" t="s">
        <v>256</v>
      </c>
    </row>
    <row r="94" spans="1:5" ht="12.75">
      <c r="A94" s="40" t="s">
        <v>57</v>
      </c>
      <c r="E94" s="39" t="s">
        <v>257</v>
      </c>
    </row>
    <row r="95" spans="1:16" ht="12.75">
      <c r="A95" s="26" t="s">
        <v>50</v>
      </c>
      <c s="31" t="s">
        <v>258</v>
      </c>
      <c s="31" t="s">
        <v>259</v>
      </c>
      <c s="26" t="s">
        <v>52</v>
      </c>
      <c s="32" t="s">
        <v>260</v>
      </c>
      <c s="33" t="s">
        <v>206</v>
      </c>
      <c s="34">
        <v>37.728</v>
      </c>
      <c s="35">
        <v>569</v>
      </c>
      <c s="35">
        <f>ROUND(ROUND(H95,2)*ROUND(G95,3),2)</f>
      </c>
      <c s="33" t="s">
        <v>64</v>
      </c>
      <c r="O95">
        <f>(I95*21)/100</f>
      </c>
      <c t="s">
        <v>27</v>
      </c>
    </row>
    <row r="96" spans="1:5" ht="25.5">
      <c r="A96" s="36" t="s">
        <v>55</v>
      </c>
      <c r="E96" s="37" t="s">
        <v>261</v>
      </c>
    </row>
    <row r="97" spans="1:5" ht="165.75">
      <c r="A97" s="40" t="s">
        <v>57</v>
      </c>
      <c r="E97" s="39" t="s">
        <v>262</v>
      </c>
    </row>
    <row r="98" spans="1:16" ht="12.75">
      <c r="A98" s="26" t="s">
        <v>50</v>
      </c>
      <c s="31" t="s">
        <v>263</v>
      </c>
      <c s="31" t="s">
        <v>259</v>
      </c>
      <c s="26" t="s">
        <v>160</v>
      </c>
      <c s="32" t="s">
        <v>260</v>
      </c>
      <c s="33" t="s">
        <v>206</v>
      </c>
      <c s="34">
        <v>97.398</v>
      </c>
      <c s="35">
        <v>569</v>
      </c>
      <c s="35">
        <f>ROUND(ROUND(H98,2)*ROUND(G98,3),2)</f>
      </c>
      <c s="33" t="s">
        <v>64</v>
      </c>
      <c r="O98">
        <f>(I98*21)/100</f>
      </c>
      <c t="s">
        <v>27</v>
      </c>
    </row>
    <row r="99" spans="1:5" ht="12.75">
      <c r="A99" s="36" t="s">
        <v>55</v>
      </c>
      <c r="E99" s="37" t="s">
        <v>264</v>
      </c>
    </row>
    <row r="100" spans="1:5" ht="12.75">
      <c r="A100" s="40" t="s">
        <v>57</v>
      </c>
      <c r="E100" s="39" t="s">
        <v>265</v>
      </c>
    </row>
    <row r="101" spans="1:16" ht="12.75">
      <c r="A101" s="26" t="s">
        <v>228</v>
      </c>
      <c s="31" t="s">
        <v>266</v>
      </c>
      <c s="31" t="s">
        <v>229</v>
      </c>
      <c s="26" t="s">
        <v>267</v>
      </c>
      <c s="32" t="s">
        <v>231</v>
      </c>
      <c s="33" t="s">
        <v>206</v>
      </c>
      <c s="34">
        <v>97.398</v>
      </c>
      <c s="35">
        <v>19.4</v>
      </c>
      <c s="35">
        <f>ROUND(ROUND(H101,2)*ROUND(G101,3),2)</f>
      </c>
      <c s="33" t="s">
        <v>64</v>
      </c>
      <c r="O101">
        <f>(I101*21)/100</f>
      </c>
      <c t="s">
        <v>27</v>
      </c>
    </row>
    <row r="102" spans="1:5" ht="12.75">
      <c r="A102" s="36" t="s">
        <v>55</v>
      </c>
      <c r="E102" s="37" t="s">
        <v>52</v>
      </c>
    </row>
    <row r="103" spans="1:5" ht="12.75">
      <c r="A103" s="40" t="s">
        <v>57</v>
      </c>
      <c r="E103" s="39" t="s">
        <v>52</v>
      </c>
    </row>
    <row r="104" spans="1:16" ht="12.75">
      <c r="A104" s="26" t="s">
        <v>50</v>
      </c>
      <c s="31" t="s">
        <v>268</v>
      </c>
      <c s="31" t="s">
        <v>269</v>
      </c>
      <c s="26" t="s">
        <v>52</v>
      </c>
      <c s="32" t="s">
        <v>270</v>
      </c>
      <c s="33" t="s">
        <v>206</v>
      </c>
      <c s="34">
        <v>9</v>
      </c>
      <c s="35">
        <v>639</v>
      </c>
      <c s="35">
        <f>ROUND(ROUND(H104,2)*ROUND(G104,3),2)</f>
      </c>
      <c s="33" t="s">
        <v>64</v>
      </c>
      <c r="O104">
        <f>(I104*21)/100</f>
      </c>
      <c t="s">
        <v>27</v>
      </c>
    </row>
    <row r="105" spans="1:5" ht="25.5">
      <c r="A105" s="36" t="s">
        <v>55</v>
      </c>
      <c r="E105" s="37" t="s">
        <v>271</v>
      </c>
    </row>
    <row r="106" spans="1:5" ht="12.75">
      <c r="A106" s="40" t="s">
        <v>57</v>
      </c>
      <c r="E106" s="39" t="s">
        <v>272</v>
      </c>
    </row>
    <row r="107" spans="1:16" ht="12.75">
      <c r="A107" s="26" t="s">
        <v>50</v>
      </c>
      <c s="31" t="s">
        <v>273</v>
      </c>
      <c s="31" t="s">
        <v>274</v>
      </c>
      <c s="26" t="s">
        <v>160</v>
      </c>
      <c s="32" t="s">
        <v>275</v>
      </c>
      <c s="33" t="s">
        <v>206</v>
      </c>
      <c s="34">
        <v>47.768</v>
      </c>
      <c s="35">
        <v>836</v>
      </c>
      <c s="35">
        <f>ROUND(ROUND(H107,2)*ROUND(G107,3),2)</f>
      </c>
      <c s="33" t="s">
        <v>64</v>
      </c>
      <c r="O107">
        <f>(I107*21)/100</f>
      </c>
      <c t="s">
        <v>27</v>
      </c>
    </row>
    <row r="108" spans="1:5" ht="12.75">
      <c r="A108" s="36" t="s">
        <v>55</v>
      </c>
      <c r="E108" s="37" t="s">
        <v>276</v>
      </c>
    </row>
    <row r="109" spans="1:5" ht="63.75">
      <c r="A109" s="40" t="s">
        <v>57</v>
      </c>
      <c r="E109" s="39" t="s">
        <v>277</v>
      </c>
    </row>
    <row r="110" spans="1:16" ht="12.75">
      <c r="A110" s="26" t="s">
        <v>50</v>
      </c>
      <c s="31" t="s">
        <v>278</v>
      </c>
      <c s="31" t="s">
        <v>279</v>
      </c>
      <c s="26" t="s">
        <v>160</v>
      </c>
      <c s="32" t="s">
        <v>280</v>
      </c>
      <c s="33" t="s">
        <v>206</v>
      </c>
      <c s="34">
        <v>97.398</v>
      </c>
      <c s="35">
        <v>746</v>
      </c>
      <c s="35">
        <f>ROUND(ROUND(H110,2)*ROUND(G110,3),2)</f>
      </c>
      <c s="33" t="s">
        <v>64</v>
      </c>
      <c r="O110">
        <f>(I110*21)/100</f>
      </c>
      <c t="s">
        <v>27</v>
      </c>
    </row>
    <row r="111" spans="1:5" ht="12.75">
      <c r="A111" s="36" t="s">
        <v>55</v>
      </c>
      <c r="E111" s="37" t="s">
        <v>281</v>
      </c>
    </row>
    <row r="112" spans="1:5" ht="12.75">
      <c r="A112" s="40" t="s">
        <v>57</v>
      </c>
      <c r="E112" s="39" t="s">
        <v>265</v>
      </c>
    </row>
    <row r="113" spans="1:16" ht="12.75">
      <c r="A113" s="26" t="s">
        <v>50</v>
      </c>
      <c s="31" t="s">
        <v>282</v>
      </c>
      <c s="31" t="s">
        <v>283</v>
      </c>
      <c s="26" t="s">
        <v>52</v>
      </c>
      <c s="32" t="s">
        <v>284</v>
      </c>
      <c s="33" t="s">
        <v>145</v>
      </c>
      <c s="34">
        <v>30</v>
      </c>
      <c s="35">
        <v>71</v>
      </c>
      <c s="35">
        <f>ROUND(ROUND(H113,2)*ROUND(G113,3),2)</f>
      </c>
      <c s="33" t="s">
        <v>64</v>
      </c>
      <c r="O113">
        <f>(I113*21)/100</f>
      </c>
      <c t="s">
        <v>27</v>
      </c>
    </row>
    <row r="114" spans="1:5" ht="38.25">
      <c r="A114" s="36" t="s">
        <v>55</v>
      </c>
      <c r="E114" s="37" t="s">
        <v>285</v>
      </c>
    </row>
    <row r="115" spans="1:5" ht="12.75">
      <c r="A115" s="40" t="s">
        <v>57</v>
      </c>
      <c r="E115" s="39" t="s">
        <v>194</v>
      </c>
    </row>
    <row r="116" spans="1:16" ht="12.75">
      <c r="A116" s="26" t="s">
        <v>50</v>
      </c>
      <c s="31" t="s">
        <v>286</v>
      </c>
      <c s="31" t="s">
        <v>287</v>
      </c>
      <c s="26" t="s">
        <v>52</v>
      </c>
      <c s="32" t="s">
        <v>288</v>
      </c>
      <c s="33" t="s">
        <v>145</v>
      </c>
      <c s="34">
        <v>702.618</v>
      </c>
      <c s="35">
        <v>16.2</v>
      </c>
      <c s="35">
        <f>ROUND(ROUND(H116,2)*ROUND(G116,3),2)</f>
      </c>
      <c s="33" t="s">
        <v>64</v>
      </c>
      <c r="O116">
        <f>(I116*21)/100</f>
      </c>
      <c t="s">
        <v>27</v>
      </c>
    </row>
    <row r="117" spans="1:5" ht="51">
      <c r="A117" s="36" t="s">
        <v>55</v>
      </c>
      <c r="E117" s="37" t="s">
        <v>289</v>
      </c>
    </row>
    <row r="118" spans="1:5" ht="76.5">
      <c r="A118" s="40" t="s">
        <v>57</v>
      </c>
      <c r="E118" s="39" t="s">
        <v>290</v>
      </c>
    </row>
    <row r="119" spans="1:16" ht="12.75">
      <c r="A119" s="26" t="s">
        <v>50</v>
      </c>
      <c s="31" t="s">
        <v>291</v>
      </c>
      <c s="31" t="s">
        <v>292</v>
      </c>
      <c s="26" t="s">
        <v>52</v>
      </c>
      <c s="32" t="s">
        <v>293</v>
      </c>
      <c s="33" t="s">
        <v>145</v>
      </c>
      <c s="34">
        <v>30</v>
      </c>
      <c s="35">
        <v>53</v>
      </c>
      <c s="35">
        <f>ROUND(ROUND(H119,2)*ROUND(G119,3),2)</f>
      </c>
      <c s="33" t="s">
        <v>64</v>
      </c>
      <c r="O119">
        <f>(I119*21)/100</f>
      </c>
      <c t="s">
        <v>27</v>
      </c>
    </row>
    <row r="120" spans="1:5" ht="25.5">
      <c r="A120" s="36" t="s">
        <v>55</v>
      </c>
      <c r="E120" s="37" t="s">
        <v>294</v>
      </c>
    </row>
    <row r="121" spans="1:5" ht="12.75">
      <c r="A121" s="40" t="s">
        <v>57</v>
      </c>
      <c r="E121" s="39" t="s">
        <v>194</v>
      </c>
    </row>
    <row r="122" spans="1:16" ht="12.75">
      <c r="A122" s="26" t="s">
        <v>50</v>
      </c>
      <c s="31" t="s">
        <v>295</v>
      </c>
      <c s="31" t="s">
        <v>292</v>
      </c>
      <c s="26" t="s">
        <v>160</v>
      </c>
      <c s="32" t="s">
        <v>293</v>
      </c>
      <c s="33" t="s">
        <v>145</v>
      </c>
      <c s="34">
        <v>130</v>
      </c>
      <c s="35">
        <v>53</v>
      </c>
      <c s="35">
        <f>ROUND(ROUND(H122,2)*ROUND(G122,3),2)</f>
      </c>
      <c s="33" t="s">
        <v>64</v>
      </c>
      <c r="O122">
        <f>(I122*21)/100</f>
      </c>
      <c t="s">
        <v>27</v>
      </c>
    </row>
    <row r="123" spans="1:5" ht="12.75">
      <c r="A123" s="36" t="s">
        <v>55</v>
      </c>
      <c r="E123" s="37" t="s">
        <v>296</v>
      </c>
    </row>
    <row r="124" spans="1:5" ht="12.75">
      <c r="A124" s="40" t="s">
        <v>57</v>
      </c>
      <c r="E124" s="39" t="s">
        <v>297</v>
      </c>
    </row>
    <row r="125" spans="1:16" ht="12.75">
      <c r="A125" s="26" t="s">
        <v>50</v>
      </c>
      <c s="31" t="s">
        <v>298</v>
      </c>
      <c s="31" t="s">
        <v>299</v>
      </c>
      <c s="26" t="s">
        <v>160</v>
      </c>
      <c s="32" t="s">
        <v>300</v>
      </c>
      <c s="33" t="s">
        <v>145</v>
      </c>
      <c s="34">
        <v>520</v>
      </c>
      <c s="35">
        <v>40</v>
      </c>
      <c s="35">
        <f>ROUND(ROUND(H125,2)*ROUND(G125,3),2)</f>
      </c>
      <c s="33" t="s">
        <v>64</v>
      </c>
      <c r="O125">
        <f>(I125*21)/100</f>
      </c>
      <c t="s">
        <v>27</v>
      </c>
    </row>
    <row r="126" spans="1:5" ht="12.75">
      <c r="A126" s="36" t="s">
        <v>55</v>
      </c>
      <c r="E126" s="37" t="s">
        <v>296</v>
      </c>
    </row>
    <row r="127" spans="1:5" ht="12.75">
      <c r="A127" s="40" t="s">
        <v>57</v>
      </c>
      <c r="E127" s="39" t="s">
        <v>301</v>
      </c>
    </row>
    <row r="128" spans="1:16" ht="12.75">
      <c r="A128" s="26" t="s">
        <v>50</v>
      </c>
      <c s="31" t="s">
        <v>302</v>
      </c>
      <c s="31" t="s">
        <v>303</v>
      </c>
      <c s="26" t="s">
        <v>52</v>
      </c>
      <c s="32" t="s">
        <v>304</v>
      </c>
      <c s="33" t="s">
        <v>145</v>
      </c>
      <c s="34">
        <v>30</v>
      </c>
      <c s="35">
        <v>21</v>
      </c>
      <c s="35">
        <f>ROUND(ROUND(H128,2)*ROUND(G128,3),2)</f>
      </c>
      <c s="33" t="s">
        <v>64</v>
      </c>
      <c r="O128">
        <f>(I128*21)/100</f>
      </c>
      <c t="s">
        <v>27</v>
      </c>
    </row>
    <row r="129" spans="1:5" ht="25.5">
      <c r="A129" s="36" t="s">
        <v>55</v>
      </c>
      <c r="E129" s="37" t="s">
        <v>305</v>
      </c>
    </row>
    <row r="130" spans="1:5" ht="12.75">
      <c r="A130" s="40" t="s">
        <v>57</v>
      </c>
      <c r="E130" s="39" t="s">
        <v>194</v>
      </c>
    </row>
    <row r="131" spans="1:16" ht="12.75">
      <c r="A131" s="26" t="s">
        <v>50</v>
      </c>
      <c s="31" t="s">
        <v>306</v>
      </c>
      <c s="31" t="s">
        <v>303</v>
      </c>
      <c s="26" t="s">
        <v>160</v>
      </c>
      <c s="32" t="s">
        <v>304</v>
      </c>
      <c s="33" t="s">
        <v>145</v>
      </c>
      <c s="34">
        <v>650</v>
      </c>
      <c s="35">
        <v>21</v>
      </c>
      <c s="35">
        <f>ROUND(ROUND(H131,2)*ROUND(G131,3),2)</f>
      </c>
      <c s="33" t="s">
        <v>64</v>
      </c>
      <c r="O131">
        <f>(I131*21)/100</f>
      </c>
      <c t="s">
        <v>27</v>
      </c>
    </row>
    <row r="132" spans="1:5" ht="12.75">
      <c r="A132" s="36" t="s">
        <v>55</v>
      </c>
      <c r="E132" s="37" t="s">
        <v>307</v>
      </c>
    </row>
    <row r="133" spans="1:5" ht="12.75">
      <c r="A133" s="40" t="s">
        <v>57</v>
      </c>
      <c r="E133" s="39" t="s">
        <v>308</v>
      </c>
    </row>
    <row r="134" spans="1:16" ht="25.5">
      <c r="A134" s="26" t="s">
        <v>50</v>
      </c>
      <c s="31" t="s">
        <v>309</v>
      </c>
      <c s="31" t="s">
        <v>310</v>
      </c>
      <c s="26" t="s">
        <v>52</v>
      </c>
      <c s="32" t="s">
        <v>311</v>
      </c>
      <c s="33" t="s">
        <v>87</v>
      </c>
      <c s="34">
        <v>3</v>
      </c>
      <c s="35">
        <v>1610</v>
      </c>
      <c s="35">
        <f>ROUND(ROUND(H134,2)*ROUND(G134,3),2)</f>
      </c>
      <c s="33" t="s">
        <v>64</v>
      </c>
      <c r="O134">
        <f>(I134*21)/100</f>
      </c>
      <c t="s">
        <v>27</v>
      </c>
    </row>
    <row r="135" spans="1:5" ht="12.75">
      <c r="A135" s="36" t="s">
        <v>55</v>
      </c>
      <c r="E135" s="37" t="s">
        <v>312</v>
      </c>
    </row>
    <row r="136" spans="1:5" ht="12.75">
      <c r="A136" s="38" t="s">
        <v>57</v>
      </c>
      <c r="E136" s="39" t="s">
        <v>52</v>
      </c>
    </row>
    <row r="137" spans="1:18" ht="12.75" customHeight="1">
      <c r="A137" s="6" t="s">
        <v>48</v>
      </c>
      <c s="6"/>
      <c s="42" t="s">
        <v>27</v>
      </c>
      <c s="6"/>
      <c s="29" t="s">
        <v>313</v>
      </c>
      <c s="6"/>
      <c s="6"/>
      <c s="6"/>
      <c s="43">
        <f>0+Q137</f>
      </c>
      <c s="6"/>
      <c r="O137">
        <f>0+R137</f>
      </c>
      <c r="Q137">
        <f>0+I138+I141+I144+I147+I150+I153</f>
      </c>
      <c>
        <f>0+O138+O141+O144+O147+O150+O153</f>
      </c>
    </row>
    <row r="138" spans="1:16" ht="12.75">
      <c r="A138" s="26" t="s">
        <v>50</v>
      </c>
      <c s="31" t="s">
        <v>314</v>
      </c>
      <c s="31" t="s">
        <v>315</v>
      </c>
      <c s="26" t="s">
        <v>52</v>
      </c>
      <c s="32" t="s">
        <v>316</v>
      </c>
      <c s="33" t="s">
        <v>145</v>
      </c>
      <c s="34">
        <v>47.165</v>
      </c>
      <c s="35">
        <v>80</v>
      </c>
      <c s="35">
        <f>ROUND(ROUND(H138,2)*ROUND(G138,3),2)</f>
      </c>
      <c s="33" t="s">
        <v>64</v>
      </c>
      <c r="O138">
        <f>(I138*21)/100</f>
      </c>
      <c t="s">
        <v>27</v>
      </c>
    </row>
    <row r="139" spans="1:5" ht="25.5">
      <c r="A139" s="36" t="s">
        <v>55</v>
      </c>
      <c r="E139" s="37" t="s">
        <v>317</v>
      </c>
    </row>
    <row r="140" spans="1:5" ht="409.5">
      <c r="A140" s="40" t="s">
        <v>57</v>
      </c>
      <c r="E140" s="39" t="s">
        <v>318</v>
      </c>
    </row>
    <row r="141" spans="1:16" ht="12.75">
      <c r="A141" s="26" t="s">
        <v>50</v>
      </c>
      <c s="31" t="s">
        <v>319</v>
      </c>
      <c s="31" t="s">
        <v>320</v>
      </c>
      <c s="26" t="s">
        <v>52</v>
      </c>
      <c s="32" t="s">
        <v>321</v>
      </c>
      <c s="33" t="s">
        <v>145</v>
      </c>
      <c s="34">
        <v>7.816</v>
      </c>
      <c s="35">
        <v>9500</v>
      </c>
      <c s="35">
        <f>ROUND(ROUND(H141,2)*ROUND(G141,3),2)</f>
      </c>
      <c s="33"/>
      <c r="O141">
        <f>(I141*21)/100</f>
      </c>
      <c t="s">
        <v>27</v>
      </c>
    </row>
    <row r="142" spans="1:5" ht="63.75">
      <c r="A142" s="36" t="s">
        <v>55</v>
      </c>
      <c r="E142" s="37" t="s">
        <v>322</v>
      </c>
    </row>
    <row r="143" spans="1:5" ht="12.75">
      <c r="A143" s="40" t="s">
        <v>57</v>
      </c>
      <c r="E143" s="39" t="s">
        <v>323</v>
      </c>
    </row>
    <row r="144" spans="1:16" ht="12.75">
      <c r="A144" s="26" t="s">
        <v>50</v>
      </c>
      <c s="31" t="s">
        <v>324</v>
      </c>
      <c s="31" t="s">
        <v>325</v>
      </c>
      <c s="26" t="s">
        <v>326</v>
      </c>
      <c s="32" t="s">
        <v>327</v>
      </c>
      <c s="33" t="s">
        <v>219</v>
      </c>
      <c s="34">
        <v>49.6</v>
      </c>
      <c s="35">
        <v>2480</v>
      </c>
      <c s="35">
        <f>ROUND(ROUND(H144,2)*ROUND(G144,3),2)</f>
      </c>
      <c s="33" t="s">
        <v>64</v>
      </c>
      <c r="O144">
        <f>(I144*21)/100</f>
      </c>
      <c t="s">
        <v>27</v>
      </c>
    </row>
    <row r="145" spans="1:5" ht="114.75">
      <c r="A145" s="36" t="s">
        <v>55</v>
      </c>
      <c r="E145" s="37" t="s">
        <v>328</v>
      </c>
    </row>
    <row r="146" spans="1:5" ht="102">
      <c r="A146" s="40" t="s">
        <v>57</v>
      </c>
      <c r="E146" s="39" t="s">
        <v>329</v>
      </c>
    </row>
    <row r="147" spans="1:16" ht="12.75">
      <c r="A147" s="26" t="s">
        <v>50</v>
      </c>
      <c s="31" t="s">
        <v>330</v>
      </c>
      <c s="31" t="s">
        <v>331</v>
      </c>
      <c s="26" t="s">
        <v>52</v>
      </c>
      <c s="32" t="s">
        <v>332</v>
      </c>
      <c s="33" t="s">
        <v>219</v>
      </c>
      <c s="34">
        <v>16.352</v>
      </c>
      <c s="35">
        <v>2910</v>
      </c>
      <c s="35">
        <f>ROUND(ROUND(H147,2)*ROUND(G147,3),2)</f>
      </c>
      <c s="33" t="s">
        <v>64</v>
      </c>
      <c r="O147">
        <f>(I147*21)/100</f>
      </c>
      <c t="s">
        <v>27</v>
      </c>
    </row>
    <row r="148" spans="1:5" ht="25.5">
      <c r="A148" s="36" t="s">
        <v>55</v>
      </c>
      <c r="E148" s="37" t="s">
        <v>333</v>
      </c>
    </row>
    <row r="149" spans="1:5" ht="76.5">
      <c r="A149" s="40" t="s">
        <v>57</v>
      </c>
      <c r="E149" s="39" t="s">
        <v>334</v>
      </c>
    </row>
    <row r="150" spans="1:16" ht="12.75">
      <c r="A150" s="26" t="s">
        <v>50</v>
      </c>
      <c s="31" t="s">
        <v>335</v>
      </c>
      <c s="31" t="s">
        <v>336</v>
      </c>
      <c s="26" t="s">
        <v>326</v>
      </c>
      <c s="32" t="s">
        <v>337</v>
      </c>
      <c s="33" t="s">
        <v>219</v>
      </c>
      <c s="34">
        <v>29.24</v>
      </c>
      <c s="35">
        <v>5640</v>
      </c>
      <c s="35">
        <f>ROUND(ROUND(H150,2)*ROUND(G150,3),2)</f>
      </c>
      <c s="33" t="s">
        <v>64</v>
      </c>
      <c r="O150">
        <f>(I150*21)/100</f>
      </c>
      <c t="s">
        <v>27</v>
      </c>
    </row>
    <row r="151" spans="1:5" ht="25.5">
      <c r="A151" s="36" t="s">
        <v>55</v>
      </c>
      <c r="E151" s="37" t="s">
        <v>338</v>
      </c>
    </row>
    <row r="152" spans="1:5" ht="76.5">
      <c r="A152" s="40" t="s">
        <v>57</v>
      </c>
      <c r="E152" s="39" t="s">
        <v>339</v>
      </c>
    </row>
    <row r="153" spans="1:16" ht="12.75">
      <c r="A153" s="26" t="s">
        <v>50</v>
      </c>
      <c s="31" t="s">
        <v>340</v>
      </c>
      <c s="31" t="s">
        <v>341</v>
      </c>
      <c s="26" t="s">
        <v>160</v>
      </c>
      <c s="32" t="s">
        <v>342</v>
      </c>
      <c s="33" t="s">
        <v>145</v>
      </c>
      <c s="34">
        <v>801.46</v>
      </c>
      <c s="35">
        <v>72</v>
      </c>
      <c s="35">
        <f>ROUND(ROUND(H153,2)*ROUND(G153,3),2)</f>
      </c>
      <c s="33" t="s">
        <v>64</v>
      </c>
      <c r="O153">
        <f>(I153*21)/100</f>
      </c>
      <c t="s">
        <v>27</v>
      </c>
    </row>
    <row r="154" spans="1:5" ht="38.25">
      <c r="A154" s="36" t="s">
        <v>55</v>
      </c>
      <c r="E154" s="37" t="s">
        <v>343</v>
      </c>
    </row>
    <row r="155" spans="1:5" ht="76.5">
      <c r="A155" s="38" t="s">
        <v>57</v>
      </c>
      <c r="E155" s="39" t="s">
        <v>344</v>
      </c>
    </row>
    <row r="156" spans="1:18" ht="12.75" customHeight="1">
      <c r="A156" s="6" t="s">
        <v>48</v>
      </c>
      <c s="6"/>
      <c s="42" t="s">
        <v>26</v>
      </c>
      <c s="6"/>
      <c s="29" t="s">
        <v>345</v>
      </c>
      <c s="6"/>
      <c s="6"/>
      <c s="6"/>
      <c s="43">
        <f>0+Q156</f>
      </c>
      <c s="6"/>
      <c r="O156">
        <f>0+R156</f>
      </c>
      <c r="Q156">
        <f>0+I157+I160</f>
      </c>
      <c>
        <f>0+O157+O160</f>
      </c>
    </row>
    <row r="157" spans="1:16" ht="12.75">
      <c r="A157" s="26" t="s">
        <v>50</v>
      </c>
      <c s="31" t="s">
        <v>346</v>
      </c>
      <c s="31" t="s">
        <v>347</v>
      </c>
      <c s="26" t="s">
        <v>52</v>
      </c>
      <c s="32" t="s">
        <v>348</v>
      </c>
      <c s="33" t="s">
        <v>206</v>
      </c>
      <c s="34">
        <v>8.063</v>
      </c>
      <c s="35">
        <v>7020</v>
      </c>
      <c s="35">
        <f>ROUND(ROUND(H157,2)*ROUND(G157,3),2)</f>
      </c>
      <c s="33" t="s">
        <v>64</v>
      </c>
      <c r="O157">
        <f>(I157*21)/100</f>
      </c>
      <c t="s">
        <v>27</v>
      </c>
    </row>
    <row r="158" spans="1:5" ht="63.75">
      <c r="A158" s="36" t="s">
        <v>55</v>
      </c>
      <c r="E158" s="37" t="s">
        <v>349</v>
      </c>
    </row>
    <row r="159" spans="1:5" ht="280.5">
      <c r="A159" s="40" t="s">
        <v>57</v>
      </c>
      <c r="E159" s="39" t="s">
        <v>350</v>
      </c>
    </row>
    <row r="160" spans="1:16" ht="12.75">
      <c r="A160" s="26" t="s">
        <v>50</v>
      </c>
      <c s="31" t="s">
        <v>351</v>
      </c>
      <c s="31" t="s">
        <v>352</v>
      </c>
      <c s="26" t="s">
        <v>52</v>
      </c>
      <c s="32" t="s">
        <v>353</v>
      </c>
      <c s="33" t="s">
        <v>153</v>
      </c>
      <c s="34">
        <v>1.774</v>
      </c>
      <c s="35">
        <v>33600</v>
      </c>
      <c s="35">
        <f>ROUND(ROUND(H160,2)*ROUND(G160,3),2)</f>
      </c>
      <c s="33" t="s">
        <v>64</v>
      </c>
      <c r="O160">
        <f>(I160*21)/100</f>
      </c>
      <c t="s">
        <v>27</v>
      </c>
    </row>
    <row r="161" spans="1:5" ht="12.75">
      <c r="A161" s="36" t="s">
        <v>55</v>
      </c>
      <c r="E161" s="37" t="s">
        <v>354</v>
      </c>
    </row>
    <row r="162" spans="1:5" ht="12.75">
      <c r="A162" s="38" t="s">
        <v>57</v>
      </c>
      <c r="E162" s="39" t="s">
        <v>355</v>
      </c>
    </row>
    <row r="163" spans="1:18" ht="12.75" customHeight="1">
      <c r="A163" s="6" t="s">
        <v>48</v>
      </c>
      <c s="6"/>
      <c s="42" t="s">
        <v>35</v>
      </c>
      <c s="6"/>
      <c s="29" t="s">
        <v>356</v>
      </c>
      <c s="6"/>
      <c s="6"/>
      <c s="6"/>
      <c s="43">
        <f>0+Q163</f>
      </c>
      <c s="6"/>
      <c r="O163">
        <f>0+R163</f>
      </c>
      <c r="Q163">
        <f>0+I164+I167+I170+I173+I176</f>
      </c>
      <c>
        <f>0+O164+O167+O170+O173+O176</f>
      </c>
    </row>
    <row r="164" spans="1:16" ht="12.75">
      <c r="A164" s="26" t="s">
        <v>50</v>
      </c>
      <c s="31" t="s">
        <v>357</v>
      </c>
      <c s="31" t="s">
        <v>358</v>
      </c>
      <c s="26" t="s">
        <v>52</v>
      </c>
      <c s="32" t="s">
        <v>359</v>
      </c>
      <c s="33" t="s">
        <v>145</v>
      </c>
      <c s="34">
        <v>38.36</v>
      </c>
      <c s="35">
        <v>45500</v>
      </c>
      <c s="35">
        <f>ROUND(ROUND(H164,2)*ROUND(G164,3),2)</f>
      </c>
      <c s="33"/>
      <c r="O164">
        <f>(I164*21)/100</f>
      </c>
      <c t="s">
        <v>27</v>
      </c>
    </row>
    <row r="165" spans="1:5" ht="242.25">
      <c r="A165" s="36" t="s">
        <v>55</v>
      </c>
      <c r="E165" s="37" t="s">
        <v>360</v>
      </c>
    </row>
    <row r="166" spans="1:5" ht="12.75">
      <c r="A166" s="40" t="s">
        <v>57</v>
      </c>
      <c r="E166" s="39" t="s">
        <v>361</v>
      </c>
    </row>
    <row r="167" spans="1:16" ht="12.75">
      <c r="A167" s="26" t="s">
        <v>50</v>
      </c>
      <c s="31" t="s">
        <v>362</v>
      </c>
      <c s="31" t="s">
        <v>363</v>
      </c>
      <c s="26" t="s">
        <v>52</v>
      </c>
      <c s="32" t="s">
        <v>364</v>
      </c>
      <c s="33" t="s">
        <v>145</v>
      </c>
      <c s="34">
        <v>0.48</v>
      </c>
      <c s="35">
        <v>319</v>
      </c>
      <c s="35">
        <f>ROUND(ROUND(H167,2)*ROUND(G167,3),2)</f>
      </c>
      <c s="33" t="s">
        <v>64</v>
      </c>
      <c r="O167">
        <f>(I167*21)/100</f>
      </c>
      <c t="s">
        <v>27</v>
      </c>
    </row>
    <row r="168" spans="1:5" ht="38.25">
      <c r="A168" s="36" t="s">
        <v>55</v>
      </c>
      <c r="E168" s="37" t="s">
        <v>365</v>
      </c>
    </row>
    <row r="169" spans="1:5" ht="12.75">
      <c r="A169" s="40" t="s">
        <v>57</v>
      </c>
      <c r="E169" s="39" t="s">
        <v>366</v>
      </c>
    </row>
    <row r="170" spans="1:16" ht="12.75">
      <c r="A170" s="26" t="s">
        <v>50</v>
      </c>
      <c s="31" t="s">
        <v>367</v>
      </c>
      <c s="31" t="s">
        <v>368</v>
      </c>
      <c s="26" t="s">
        <v>52</v>
      </c>
      <c s="32" t="s">
        <v>369</v>
      </c>
      <c s="33" t="s">
        <v>206</v>
      </c>
      <c s="34">
        <v>0.268</v>
      </c>
      <c s="35">
        <v>3470</v>
      </c>
      <c s="35">
        <f>ROUND(ROUND(H170,2)*ROUND(G170,3),2)</f>
      </c>
      <c s="33" t="s">
        <v>64</v>
      </c>
      <c r="O170">
        <f>(I170*21)/100</f>
      </c>
      <c t="s">
        <v>27</v>
      </c>
    </row>
    <row r="171" spans="1:5" ht="38.25">
      <c r="A171" s="36" t="s">
        <v>55</v>
      </c>
      <c r="E171" s="37" t="s">
        <v>370</v>
      </c>
    </row>
    <row r="172" spans="1:5" ht="76.5">
      <c r="A172" s="40" t="s">
        <v>57</v>
      </c>
      <c r="E172" s="39" t="s">
        <v>371</v>
      </c>
    </row>
    <row r="173" spans="1:16" ht="12.75">
      <c r="A173" s="26" t="s">
        <v>50</v>
      </c>
      <c s="31" t="s">
        <v>372</v>
      </c>
      <c s="31" t="s">
        <v>373</v>
      </c>
      <c s="26" t="s">
        <v>52</v>
      </c>
      <c s="32" t="s">
        <v>374</v>
      </c>
      <c s="33" t="s">
        <v>206</v>
      </c>
      <c s="34">
        <v>10.45</v>
      </c>
      <c s="35">
        <v>902</v>
      </c>
      <c s="35">
        <f>ROUND(ROUND(H173,2)*ROUND(G173,3),2)</f>
      </c>
      <c s="33" t="s">
        <v>64</v>
      </c>
      <c r="O173">
        <f>(I173*21)/100</f>
      </c>
      <c t="s">
        <v>27</v>
      </c>
    </row>
    <row r="174" spans="1:5" ht="38.25">
      <c r="A174" s="36" t="s">
        <v>55</v>
      </c>
      <c r="E174" s="37" t="s">
        <v>375</v>
      </c>
    </row>
    <row r="175" spans="1:5" ht="12.75">
      <c r="A175" s="40" t="s">
        <v>57</v>
      </c>
      <c r="E175" s="39" t="s">
        <v>376</v>
      </c>
    </row>
    <row r="176" spans="1:16" ht="12.75">
      <c r="A176" s="26" t="s">
        <v>50</v>
      </c>
      <c s="31" t="s">
        <v>377</v>
      </c>
      <c s="31" t="s">
        <v>378</v>
      </c>
      <c s="26" t="s">
        <v>52</v>
      </c>
      <c s="32" t="s">
        <v>379</v>
      </c>
      <c s="33" t="s">
        <v>206</v>
      </c>
      <c s="34">
        <v>0.909</v>
      </c>
      <c s="35">
        <v>8450</v>
      </c>
      <c s="35">
        <f>ROUND(ROUND(H176,2)*ROUND(G176,3),2)</f>
      </c>
      <c s="33" t="s">
        <v>64</v>
      </c>
      <c r="O176">
        <f>(I176*21)/100</f>
      </c>
      <c t="s">
        <v>27</v>
      </c>
    </row>
    <row r="177" spans="1:5" ht="38.25">
      <c r="A177" s="36" t="s">
        <v>55</v>
      </c>
      <c r="E177" s="37" t="s">
        <v>380</v>
      </c>
    </row>
    <row r="178" spans="1:5" ht="12.75">
      <c r="A178" s="38" t="s">
        <v>57</v>
      </c>
      <c r="E178" s="39" t="s">
        <v>216</v>
      </c>
    </row>
    <row r="179" spans="1:18" ht="12.75" customHeight="1">
      <c r="A179" s="6" t="s">
        <v>48</v>
      </c>
      <c s="6"/>
      <c s="42" t="s">
        <v>37</v>
      </c>
      <c s="6"/>
      <c s="29" t="s">
        <v>381</v>
      </c>
      <c s="6"/>
      <c s="6"/>
      <c s="6"/>
      <c s="43">
        <f>0+Q179</f>
      </c>
      <c s="6"/>
      <c r="O179">
        <f>0+R179</f>
      </c>
      <c r="Q179">
        <f>0+I180+I183+I186+I189+I192+I195+I198</f>
      </c>
      <c>
        <f>0+O180+O183+O186+O189+O192+O195+O198</f>
      </c>
    </row>
    <row r="180" spans="1:16" ht="12.75">
      <c r="A180" s="26" t="s">
        <v>50</v>
      </c>
      <c s="31" t="s">
        <v>382</v>
      </c>
      <c s="31" t="s">
        <v>383</v>
      </c>
      <c s="26" t="s">
        <v>160</v>
      </c>
      <c s="32" t="s">
        <v>384</v>
      </c>
      <c s="33" t="s">
        <v>145</v>
      </c>
      <c s="34">
        <v>623</v>
      </c>
      <c s="35">
        <v>54</v>
      </c>
      <c s="35">
        <f>ROUND(ROUND(H180,2)*ROUND(G180,3),2)</f>
      </c>
      <c s="33" t="s">
        <v>64</v>
      </c>
      <c r="O180">
        <f>(I180*21)/100</f>
      </c>
      <c t="s">
        <v>27</v>
      </c>
    </row>
    <row r="181" spans="1:5" ht="25.5">
      <c r="A181" s="36" t="s">
        <v>55</v>
      </c>
      <c r="E181" s="37" t="s">
        <v>385</v>
      </c>
    </row>
    <row r="182" spans="1:5" ht="12.75">
      <c r="A182" s="40" t="s">
        <v>57</v>
      </c>
      <c r="E182" s="39" t="s">
        <v>386</v>
      </c>
    </row>
    <row r="183" spans="1:16" ht="12.75">
      <c r="A183" s="26" t="s">
        <v>50</v>
      </c>
      <c s="31" t="s">
        <v>387</v>
      </c>
      <c s="31" t="s">
        <v>388</v>
      </c>
      <c s="26" t="s">
        <v>160</v>
      </c>
      <c s="32" t="s">
        <v>389</v>
      </c>
      <c s="33" t="s">
        <v>145</v>
      </c>
      <c s="34">
        <v>685.3</v>
      </c>
      <c s="35">
        <v>96</v>
      </c>
      <c s="35">
        <f>ROUND(ROUND(H183,2)*ROUND(G183,3),2)</f>
      </c>
      <c s="33" t="s">
        <v>64</v>
      </c>
      <c r="O183">
        <f>(I183*21)/100</f>
      </c>
      <c t="s">
        <v>27</v>
      </c>
    </row>
    <row r="184" spans="1:5" ht="25.5">
      <c r="A184" s="36" t="s">
        <v>55</v>
      </c>
      <c r="E184" s="37" t="s">
        <v>390</v>
      </c>
    </row>
    <row r="185" spans="1:5" ht="12.75">
      <c r="A185" s="40" t="s">
        <v>57</v>
      </c>
      <c r="E185" s="39" t="s">
        <v>391</v>
      </c>
    </row>
    <row r="186" spans="1:16" ht="12.75">
      <c r="A186" s="26" t="s">
        <v>50</v>
      </c>
      <c s="31" t="s">
        <v>392</v>
      </c>
      <c s="31" t="s">
        <v>393</v>
      </c>
      <c s="26" t="s">
        <v>52</v>
      </c>
      <c s="32" t="s">
        <v>394</v>
      </c>
      <c s="33" t="s">
        <v>145</v>
      </c>
      <c s="34">
        <v>17.318</v>
      </c>
      <c s="35">
        <v>222</v>
      </c>
      <c s="35">
        <f>ROUND(ROUND(H186,2)*ROUND(G186,3),2)</f>
      </c>
      <c s="33" t="s">
        <v>64</v>
      </c>
      <c r="O186">
        <f>(I186*21)/100</f>
      </c>
      <c t="s">
        <v>27</v>
      </c>
    </row>
    <row r="187" spans="1:5" ht="38.25">
      <c r="A187" s="36" t="s">
        <v>55</v>
      </c>
      <c r="E187" s="37" t="s">
        <v>395</v>
      </c>
    </row>
    <row r="188" spans="1:5" ht="12.75">
      <c r="A188" s="40" t="s">
        <v>57</v>
      </c>
      <c r="E188" s="39" t="s">
        <v>396</v>
      </c>
    </row>
    <row r="189" spans="1:16" ht="12.75">
      <c r="A189" s="26" t="s">
        <v>50</v>
      </c>
      <c s="31" t="s">
        <v>397</v>
      </c>
      <c s="31" t="s">
        <v>398</v>
      </c>
      <c s="26" t="s">
        <v>52</v>
      </c>
      <c s="32" t="s">
        <v>399</v>
      </c>
      <c s="33" t="s">
        <v>145</v>
      </c>
      <c s="34">
        <v>8.226</v>
      </c>
      <c s="35">
        <v>101</v>
      </c>
      <c s="35">
        <f>ROUND(ROUND(H189,2)*ROUND(G189,3),2)</f>
      </c>
      <c s="33" t="s">
        <v>64</v>
      </c>
      <c r="O189">
        <f>(I189*21)/100</f>
      </c>
      <c t="s">
        <v>27</v>
      </c>
    </row>
    <row r="190" spans="1:5" ht="38.25">
      <c r="A190" s="36" t="s">
        <v>55</v>
      </c>
      <c r="E190" s="37" t="s">
        <v>400</v>
      </c>
    </row>
    <row r="191" spans="1:5" ht="12.75">
      <c r="A191" s="40" t="s">
        <v>57</v>
      </c>
      <c r="E191" s="39" t="s">
        <v>401</v>
      </c>
    </row>
    <row r="192" spans="1:16" ht="12.75">
      <c r="A192" s="26" t="s">
        <v>50</v>
      </c>
      <c s="31" t="s">
        <v>402</v>
      </c>
      <c s="31" t="s">
        <v>403</v>
      </c>
      <c s="26" t="s">
        <v>52</v>
      </c>
      <c s="32" t="s">
        <v>404</v>
      </c>
      <c s="33" t="s">
        <v>145</v>
      </c>
      <c s="34">
        <v>8.226</v>
      </c>
      <c s="35">
        <v>415</v>
      </c>
      <c s="35">
        <f>ROUND(ROUND(H192,2)*ROUND(G192,3),2)</f>
      </c>
      <c s="33" t="s">
        <v>64</v>
      </c>
      <c r="O192">
        <f>(I192*21)/100</f>
      </c>
      <c t="s">
        <v>27</v>
      </c>
    </row>
    <row r="193" spans="1:5" ht="38.25">
      <c r="A193" s="36" t="s">
        <v>55</v>
      </c>
      <c r="E193" s="37" t="s">
        <v>405</v>
      </c>
    </row>
    <row r="194" spans="1:5" ht="12.75">
      <c r="A194" s="40" t="s">
        <v>57</v>
      </c>
      <c r="E194" s="39" t="s">
        <v>401</v>
      </c>
    </row>
    <row r="195" spans="1:16" ht="12.75">
      <c r="A195" s="26" t="s">
        <v>50</v>
      </c>
      <c s="31" t="s">
        <v>406</v>
      </c>
      <c s="31" t="s">
        <v>407</v>
      </c>
      <c s="26" t="s">
        <v>160</v>
      </c>
      <c s="32" t="s">
        <v>408</v>
      </c>
      <c s="33" t="s">
        <v>145</v>
      </c>
      <c s="34">
        <v>453.92</v>
      </c>
      <c s="35">
        <v>2110</v>
      </c>
      <c s="35">
        <f>ROUND(ROUND(H195,2)*ROUND(G195,3),2)</f>
      </c>
      <c s="33" t="s">
        <v>64</v>
      </c>
      <c r="O195">
        <f>(I195*21)/100</f>
      </c>
      <c t="s">
        <v>27</v>
      </c>
    </row>
    <row r="196" spans="1:5" ht="25.5">
      <c r="A196" s="36" t="s">
        <v>55</v>
      </c>
      <c r="E196" s="37" t="s">
        <v>409</v>
      </c>
    </row>
    <row r="197" spans="1:5" ht="89.25">
      <c r="A197" s="40" t="s">
        <v>57</v>
      </c>
      <c r="E197" s="39" t="s">
        <v>410</v>
      </c>
    </row>
    <row r="198" spans="1:16" ht="12.75">
      <c r="A198" s="26" t="s">
        <v>50</v>
      </c>
      <c s="31" t="s">
        <v>411</v>
      </c>
      <c s="31" t="s">
        <v>412</v>
      </c>
      <c s="26" t="s">
        <v>52</v>
      </c>
      <c s="32" t="s">
        <v>413</v>
      </c>
      <c s="33" t="s">
        <v>145</v>
      </c>
      <c s="34">
        <v>10</v>
      </c>
      <c s="35">
        <v>1000</v>
      </c>
      <c s="35">
        <f>ROUND(ROUND(H198,2)*ROUND(G198,3),2)</f>
      </c>
      <c s="33"/>
      <c r="O198">
        <f>(I198*21)/100</f>
      </c>
      <c t="s">
        <v>27</v>
      </c>
    </row>
    <row r="199" spans="1:5" ht="12.75">
      <c r="A199" s="36" t="s">
        <v>55</v>
      </c>
      <c r="E199" s="37" t="s">
        <v>414</v>
      </c>
    </row>
    <row r="200" spans="1:5" ht="12.75">
      <c r="A200" s="38" t="s">
        <v>57</v>
      </c>
      <c r="E200" s="39" t="s">
        <v>415</v>
      </c>
    </row>
    <row r="201" spans="1:18" ht="12.75" customHeight="1">
      <c r="A201" s="6" t="s">
        <v>48</v>
      </c>
      <c s="6"/>
      <c s="42" t="s">
        <v>74</v>
      </c>
      <c s="6"/>
      <c s="29" t="s">
        <v>416</v>
      </c>
      <c s="6"/>
      <c s="6"/>
      <c s="6"/>
      <c s="43">
        <f>0+Q201</f>
      </c>
      <c s="6"/>
      <c r="O201">
        <f>0+R201</f>
      </c>
      <c r="Q201">
        <f>0+I202+I205+I208</f>
      </c>
      <c>
        <f>0+O202+O205+O208</f>
      </c>
    </row>
    <row r="202" spans="1:16" ht="12.75">
      <c r="A202" s="26" t="s">
        <v>50</v>
      </c>
      <c s="31" t="s">
        <v>417</v>
      </c>
      <c s="31" t="s">
        <v>418</v>
      </c>
      <c s="26" t="s">
        <v>52</v>
      </c>
      <c s="32" t="s">
        <v>419</v>
      </c>
      <c s="33" t="s">
        <v>145</v>
      </c>
      <c s="34">
        <v>1.692</v>
      </c>
      <c s="35">
        <v>503</v>
      </c>
      <c s="35">
        <f>ROUND(ROUND(H202,2)*ROUND(G202,3),2)</f>
      </c>
      <c s="33" t="s">
        <v>64</v>
      </c>
      <c r="O202">
        <f>(I202*21)/100</f>
      </c>
      <c t="s">
        <v>27</v>
      </c>
    </row>
    <row r="203" spans="1:5" ht="51">
      <c r="A203" s="36" t="s">
        <v>55</v>
      </c>
      <c r="E203" s="37" t="s">
        <v>420</v>
      </c>
    </row>
    <row r="204" spans="1:5" ht="38.25">
      <c r="A204" s="40" t="s">
        <v>57</v>
      </c>
      <c r="E204" s="39" t="s">
        <v>421</v>
      </c>
    </row>
    <row r="205" spans="1:16" ht="12.75">
      <c r="A205" s="26" t="s">
        <v>50</v>
      </c>
      <c s="31" t="s">
        <v>422</v>
      </c>
      <c s="31" t="s">
        <v>423</v>
      </c>
      <c s="26" t="s">
        <v>52</v>
      </c>
      <c s="32" t="s">
        <v>424</v>
      </c>
      <c s="33" t="s">
        <v>219</v>
      </c>
      <c s="34">
        <v>17.56</v>
      </c>
      <c s="35">
        <v>90</v>
      </c>
      <c s="35">
        <f>ROUND(ROUND(H205,2)*ROUND(G205,3),2)</f>
      </c>
      <c s="33" t="s">
        <v>64</v>
      </c>
      <c r="O205">
        <f>(I205*21)/100</f>
      </c>
      <c t="s">
        <v>27</v>
      </c>
    </row>
    <row r="206" spans="1:5" ht="38.25">
      <c r="A206" s="36" t="s">
        <v>55</v>
      </c>
      <c r="E206" s="37" t="s">
        <v>425</v>
      </c>
    </row>
    <row r="207" spans="1:5" ht="12.75">
      <c r="A207" s="40" t="s">
        <v>57</v>
      </c>
      <c r="E207" s="39" t="s">
        <v>426</v>
      </c>
    </row>
    <row r="208" spans="1:16" ht="12.75">
      <c r="A208" s="26" t="s">
        <v>50</v>
      </c>
      <c s="31" t="s">
        <v>427</v>
      </c>
      <c s="31" t="s">
        <v>428</v>
      </c>
      <c s="26" t="s">
        <v>52</v>
      </c>
      <c s="32" t="s">
        <v>429</v>
      </c>
      <c s="33" t="s">
        <v>145</v>
      </c>
      <c s="34">
        <v>8.758</v>
      </c>
      <c s="35">
        <v>396</v>
      </c>
      <c s="35">
        <f>ROUND(ROUND(H208,2)*ROUND(G208,3),2)</f>
      </c>
      <c s="33" t="s">
        <v>64</v>
      </c>
      <c r="O208">
        <f>(I208*21)/100</f>
      </c>
      <c t="s">
        <v>27</v>
      </c>
    </row>
    <row r="209" spans="1:5" ht="25.5">
      <c r="A209" s="36" t="s">
        <v>55</v>
      </c>
      <c r="E209" s="37" t="s">
        <v>430</v>
      </c>
    </row>
    <row r="210" spans="1:5" ht="12.75">
      <c r="A210" s="38" t="s">
        <v>57</v>
      </c>
      <c r="E210" s="39" t="s">
        <v>431</v>
      </c>
    </row>
    <row r="211" spans="1:18" ht="12.75" customHeight="1">
      <c r="A211" s="6" t="s">
        <v>48</v>
      </c>
      <c s="6"/>
      <c s="42" t="s">
        <v>78</v>
      </c>
      <c s="6"/>
      <c s="29" t="s">
        <v>432</v>
      </c>
      <c s="6"/>
      <c s="6"/>
      <c s="6"/>
      <c s="43">
        <f>0+Q211</f>
      </c>
      <c s="6"/>
      <c r="O211">
        <f>0+R211</f>
      </c>
      <c r="Q211">
        <f>0+I212</f>
      </c>
      <c>
        <f>0+O212</f>
      </c>
    </row>
    <row r="212" spans="1:16" ht="12.75">
      <c r="A212" s="26" t="s">
        <v>50</v>
      </c>
      <c s="31" t="s">
        <v>433</v>
      </c>
      <c s="31" t="s">
        <v>434</v>
      </c>
      <c s="26" t="s">
        <v>52</v>
      </c>
      <c s="32" t="s">
        <v>435</v>
      </c>
      <c s="33" t="s">
        <v>219</v>
      </c>
      <c s="34">
        <v>17.56</v>
      </c>
      <c s="35">
        <v>943</v>
      </c>
      <c s="35">
        <f>ROUND(ROUND(H212,2)*ROUND(G212,3),2)</f>
      </c>
      <c s="33" t="s">
        <v>64</v>
      </c>
      <c r="O212">
        <f>(I212*21)/100</f>
      </c>
      <c t="s">
        <v>27</v>
      </c>
    </row>
    <row r="213" spans="1:5" ht="38.25">
      <c r="A213" s="36" t="s">
        <v>55</v>
      </c>
      <c r="E213" s="37" t="s">
        <v>436</v>
      </c>
    </row>
    <row r="214" spans="1:5" ht="12.75">
      <c r="A214" s="38" t="s">
        <v>57</v>
      </c>
      <c r="E214" s="39" t="s">
        <v>426</v>
      </c>
    </row>
    <row r="215" spans="1:18" ht="12.75" customHeight="1">
      <c r="A215" s="6" t="s">
        <v>48</v>
      </c>
      <c s="6"/>
      <c s="42" t="s">
        <v>42</v>
      </c>
      <c s="6"/>
      <c s="29" t="s">
        <v>141</v>
      </c>
      <c s="6"/>
      <c s="6"/>
      <c s="6"/>
      <c s="43">
        <f>0+Q215</f>
      </c>
      <c s="6"/>
      <c r="O215">
        <f>0+R215</f>
      </c>
      <c r="Q215">
        <f>0+I216+I219+I222+I225+I228+I231+I234+I237+I240+I243+I246</f>
      </c>
      <c>
        <f>0+O216+O219+O222+O225+O228+O231+O234+O237+O240+O243+O246</f>
      </c>
    </row>
    <row r="216" spans="1:16" ht="12.75">
      <c r="A216" s="26" t="s">
        <v>50</v>
      </c>
      <c s="31" t="s">
        <v>437</v>
      </c>
      <c s="31" t="s">
        <v>438</v>
      </c>
      <c s="26" t="s">
        <v>52</v>
      </c>
      <c s="32" t="s">
        <v>439</v>
      </c>
      <c s="33" t="s">
        <v>219</v>
      </c>
      <c s="34">
        <v>35.12</v>
      </c>
      <c s="35">
        <v>3000</v>
      </c>
      <c s="35">
        <f>ROUND(ROUND(H216,2)*ROUND(G216,3),2)</f>
      </c>
      <c s="33"/>
      <c r="O216">
        <f>(I216*21)/100</f>
      </c>
      <c t="s">
        <v>27</v>
      </c>
    </row>
    <row r="217" spans="1:5" ht="63.75">
      <c r="A217" s="36" t="s">
        <v>55</v>
      </c>
      <c r="E217" s="37" t="s">
        <v>440</v>
      </c>
    </row>
    <row r="218" spans="1:5" ht="25.5">
      <c r="A218" s="40" t="s">
        <v>57</v>
      </c>
      <c r="E218" s="39" t="s">
        <v>441</v>
      </c>
    </row>
    <row r="219" spans="1:16" ht="12.75">
      <c r="A219" s="26" t="s">
        <v>50</v>
      </c>
      <c s="31" t="s">
        <v>442</v>
      </c>
      <c s="31" t="s">
        <v>443</v>
      </c>
      <c s="26" t="s">
        <v>52</v>
      </c>
      <c s="32" t="s">
        <v>444</v>
      </c>
      <c s="33" t="s">
        <v>219</v>
      </c>
      <c s="34">
        <v>32.339</v>
      </c>
      <c s="35">
        <v>232</v>
      </c>
      <c s="35">
        <f>ROUND(ROUND(H219,2)*ROUND(G219,3),2)</f>
      </c>
      <c s="33" t="s">
        <v>64</v>
      </c>
      <c r="O219">
        <f>(I219*21)/100</f>
      </c>
      <c t="s">
        <v>27</v>
      </c>
    </row>
    <row r="220" spans="1:5" ht="38.25">
      <c r="A220" s="36" t="s">
        <v>55</v>
      </c>
      <c r="E220" s="37" t="s">
        <v>445</v>
      </c>
    </row>
    <row r="221" spans="1:5" ht="38.25">
      <c r="A221" s="40" t="s">
        <v>57</v>
      </c>
      <c r="E221" s="39" t="s">
        <v>446</v>
      </c>
    </row>
    <row r="222" spans="1:16" ht="25.5">
      <c r="A222" s="26" t="s">
        <v>50</v>
      </c>
      <c s="31" t="s">
        <v>447</v>
      </c>
      <c s="31" t="s">
        <v>448</v>
      </c>
      <c s="26" t="s">
        <v>52</v>
      </c>
      <c s="32" t="s">
        <v>449</v>
      </c>
      <c s="33" t="s">
        <v>87</v>
      </c>
      <c s="34">
        <v>3</v>
      </c>
      <c s="35">
        <v>5130</v>
      </c>
      <c s="35">
        <f>ROUND(ROUND(H222,2)*ROUND(G222,3),2)</f>
      </c>
      <c s="33" t="s">
        <v>64</v>
      </c>
      <c r="O222">
        <f>(I222*21)/100</f>
      </c>
      <c t="s">
        <v>27</v>
      </c>
    </row>
    <row r="223" spans="1:5" ht="63.75">
      <c r="A223" s="36" t="s">
        <v>55</v>
      </c>
      <c r="E223" s="37" t="s">
        <v>450</v>
      </c>
    </row>
    <row r="224" spans="1:5" ht="25.5">
      <c r="A224" s="40" t="s">
        <v>57</v>
      </c>
      <c r="E224" s="39" t="s">
        <v>451</v>
      </c>
    </row>
    <row r="225" spans="1:16" ht="12.75">
      <c r="A225" s="26" t="s">
        <v>50</v>
      </c>
      <c s="31" t="s">
        <v>452</v>
      </c>
      <c s="31" t="s">
        <v>453</v>
      </c>
      <c s="26" t="s">
        <v>52</v>
      </c>
      <c s="32" t="s">
        <v>454</v>
      </c>
      <c s="33" t="s">
        <v>87</v>
      </c>
      <c s="34">
        <v>1</v>
      </c>
      <c s="35">
        <v>2690</v>
      </c>
      <c s="35">
        <f>ROUND(ROUND(H225,2)*ROUND(G225,3),2)</f>
      </c>
      <c s="33" t="s">
        <v>64</v>
      </c>
      <c r="O225">
        <f>(I225*21)/100</f>
      </c>
      <c t="s">
        <v>27</v>
      </c>
    </row>
    <row r="226" spans="1:5" ht="38.25">
      <c r="A226" s="36" t="s">
        <v>55</v>
      </c>
      <c r="E226" s="37" t="s">
        <v>455</v>
      </c>
    </row>
    <row r="227" spans="1:5" ht="12.75">
      <c r="A227" s="40" t="s">
        <v>57</v>
      </c>
      <c r="E227" s="39" t="s">
        <v>456</v>
      </c>
    </row>
    <row r="228" spans="1:16" ht="12.75">
      <c r="A228" s="26" t="s">
        <v>50</v>
      </c>
      <c s="31" t="s">
        <v>457</v>
      </c>
      <c s="31" t="s">
        <v>458</v>
      </c>
      <c s="26" t="s">
        <v>52</v>
      </c>
      <c s="32" t="s">
        <v>459</v>
      </c>
      <c s="33" t="s">
        <v>219</v>
      </c>
      <c s="34">
        <v>14.3</v>
      </c>
      <c s="35">
        <v>427</v>
      </c>
      <c s="35">
        <f>ROUND(ROUND(H228,2)*ROUND(G228,3),2)</f>
      </c>
      <c s="33" t="s">
        <v>64</v>
      </c>
      <c r="O228">
        <f>(I228*21)/100</f>
      </c>
      <c t="s">
        <v>27</v>
      </c>
    </row>
    <row r="229" spans="1:5" ht="38.25">
      <c r="A229" s="36" t="s">
        <v>55</v>
      </c>
      <c r="E229" s="37" t="s">
        <v>460</v>
      </c>
    </row>
    <row r="230" spans="1:5" ht="12.75">
      <c r="A230" s="40" t="s">
        <v>57</v>
      </c>
      <c r="E230" s="39" t="s">
        <v>461</v>
      </c>
    </row>
    <row r="231" spans="1:16" ht="12.75">
      <c r="A231" s="26" t="s">
        <v>50</v>
      </c>
      <c s="31" t="s">
        <v>462</v>
      </c>
      <c s="31" t="s">
        <v>463</v>
      </c>
      <c s="26" t="s">
        <v>52</v>
      </c>
      <c s="32" t="s">
        <v>464</v>
      </c>
      <c s="33" t="s">
        <v>219</v>
      </c>
      <c s="34">
        <v>7.12</v>
      </c>
      <c s="35">
        <v>1500</v>
      </c>
      <c s="35">
        <f>ROUND(ROUND(H231,2)*ROUND(G231,3),2)</f>
      </c>
      <c s="33"/>
      <c r="O231">
        <f>(I231*21)/100</f>
      </c>
      <c t="s">
        <v>27</v>
      </c>
    </row>
    <row r="232" spans="1:5" ht="63.75">
      <c r="A232" s="36" t="s">
        <v>55</v>
      </c>
      <c r="E232" s="37" t="s">
        <v>465</v>
      </c>
    </row>
    <row r="233" spans="1:5" ht="12.75">
      <c r="A233" s="40" t="s">
        <v>57</v>
      </c>
      <c r="E233" s="39" t="s">
        <v>466</v>
      </c>
    </row>
    <row r="234" spans="1:16" ht="12.75">
      <c r="A234" s="26" t="s">
        <v>50</v>
      </c>
      <c s="31" t="s">
        <v>467</v>
      </c>
      <c s="31" t="s">
        <v>468</v>
      </c>
      <c s="26" t="s">
        <v>52</v>
      </c>
      <c s="32" t="s">
        <v>469</v>
      </c>
      <c s="33" t="s">
        <v>219</v>
      </c>
      <c s="34">
        <v>7.12</v>
      </c>
      <c s="35">
        <v>160</v>
      </c>
      <c s="35">
        <f>ROUND(ROUND(H234,2)*ROUND(G234,3),2)</f>
      </c>
      <c s="33" t="s">
        <v>64</v>
      </c>
      <c r="O234">
        <f>(I234*21)/100</f>
      </c>
      <c t="s">
        <v>27</v>
      </c>
    </row>
    <row r="235" spans="1:5" ht="38.25">
      <c r="A235" s="36" t="s">
        <v>55</v>
      </c>
      <c r="E235" s="37" t="s">
        <v>470</v>
      </c>
    </row>
    <row r="236" spans="1:5" ht="12.75">
      <c r="A236" s="40" t="s">
        <v>57</v>
      </c>
      <c r="E236" s="39" t="s">
        <v>466</v>
      </c>
    </row>
    <row r="237" spans="1:16" ht="12.75">
      <c r="A237" s="26" t="s">
        <v>50</v>
      </c>
      <c s="31" t="s">
        <v>471</v>
      </c>
      <c s="31" t="s">
        <v>472</v>
      </c>
      <c s="26" t="s">
        <v>52</v>
      </c>
      <c s="32" t="s">
        <v>473</v>
      </c>
      <c s="33" t="s">
        <v>219</v>
      </c>
      <c s="34">
        <v>7.12</v>
      </c>
      <c s="35">
        <v>399</v>
      </c>
      <c s="35">
        <f>ROUND(ROUND(H237,2)*ROUND(G237,3),2)</f>
      </c>
      <c s="33" t="s">
        <v>64</v>
      </c>
      <c r="O237">
        <f>(I237*21)/100</f>
      </c>
      <c t="s">
        <v>27</v>
      </c>
    </row>
    <row r="238" spans="1:5" ht="25.5">
      <c r="A238" s="36" t="s">
        <v>55</v>
      </c>
      <c r="E238" s="37" t="s">
        <v>474</v>
      </c>
    </row>
    <row r="239" spans="1:5" ht="12.75">
      <c r="A239" s="40" t="s">
        <v>57</v>
      </c>
      <c r="E239" s="39" t="s">
        <v>466</v>
      </c>
    </row>
    <row r="240" spans="1:16" ht="12.75">
      <c r="A240" s="26" t="s">
        <v>50</v>
      </c>
      <c s="31" t="s">
        <v>475</v>
      </c>
      <c s="31" t="s">
        <v>476</v>
      </c>
      <c s="26" t="s">
        <v>52</v>
      </c>
      <c s="32" t="s">
        <v>477</v>
      </c>
      <c s="33" t="s">
        <v>206</v>
      </c>
      <c s="34">
        <v>0.693</v>
      </c>
      <c s="35">
        <v>2550</v>
      </c>
      <c s="35">
        <f>ROUND(ROUND(H240,2)*ROUND(G240,3),2)</f>
      </c>
      <c s="33" t="s">
        <v>64</v>
      </c>
      <c r="O240">
        <f>(I240*21)/100</f>
      </c>
      <c t="s">
        <v>27</v>
      </c>
    </row>
    <row r="241" spans="1:5" ht="25.5">
      <c r="A241" s="36" t="s">
        <v>55</v>
      </c>
      <c r="E241" s="37" t="s">
        <v>478</v>
      </c>
    </row>
    <row r="242" spans="1:5" ht="12.75">
      <c r="A242" s="40" t="s">
        <v>57</v>
      </c>
      <c r="E242" s="39" t="s">
        <v>479</v>
      </c>
    </row>
    <row r="243" spans="1:16" ht="12.75">
      <c r="A243" s="26" t="s">
        <v>50</v>
      </c>
      <c s="31" t="s">
        <v>480</v>
      </c>
      <c s="31" t="s">
        <v>481</v>
      </c>
      <c s="26" t="s">
        <v>52</v>
      </c>
      <c s="32" t="s">
        <v>482</v>
      </c>
      <c s="33" t="s">
        <v>206</v>
      </c>
      <c s="34">
        <v>11.09</v>
      </c>
      <c s="35">
        <v>7290</v>
      </c>
      <c s="35">
        <f>ROUND(ROUND(H243,2)*ROUND(G243,3),2)</f>
      </c>
      <c s="33" t="s">
        <v>64</v>
      </c>
      <c r="O243">
        <f>(I243*21)/100</f>
      </c>
      <c t="s">
        <v>27</v>
      </c>
    </row>
    <row r="244" spans="1:5" ht="25.5">
      <c r="A244" s="36" t="s">
        <v>55</v>
      </c>
      <c r="E244" s="37" t="s">
        <v>483</v>
      </c>
    </row>
    <row r="245" spans="1:5" ht="178.5">
      <c r="A245" s="40" t="s">
        <v>57</v>
      </c>
      <c r="E245" s="39" t="s">
        <v>484</v>
      </c>
    </row>
    <row r="246" spans="1:16" ht="12.75">
      <c r="A246" s="26" t="s">
        <v>50</v>
      </c>
      <c s="31" t="s">
        <v>485</v>
      </c>
      <c s="31" t="s">
        <v>486</v>
      </c>
      <c s="26" t="s">
        <v>52</v>
      </c>
      <c s="32" t="s">
        <v>487</v>
      </c>
      <c s="33" t="s">
        <v>153</v>
      </c>
      <c s="34">
        <v>4.734</v>
      </c>
      <c s="35">
        <v>5480</v>
      </c>
      <c s="35">
        <f>ROUND(ROUND(H246,2)*ROUND(G246,3),2)</f>
      </c>
      <c s="33" t="s">
        <v>64</v>
      </c>
      <c r="O246">
        <f>(I246*21)/100</f>
      </c>
      <c t="s">
        <v>27</v>
      </c>
    </row>
    <row r="247" spans="1:5" ht="51">
      <c r="A247" s="36" t="s">
        <v>55</v>
      </c>
      <c r="E247" s="37" t="s">
        <v>488</v>
      </c>
    </row>
    <row r="248" spans="1:5" ht="25.5">
      <c r="A248" s="38" t="s">
        <v>57</v>
      </c>
      <c r="E248" s="39" t="s">
        <v>489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